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ma1980-my.sharepoint.com/personal/jeremy_neuharth_continuous_com/Documents/Documents/Claude/event-p3-speech/"/>
    </mc:Choice>
  </mc:AlternateContent>
  <xr:revisionPtr revIDLastSave="0" documentId="8_{70177FE5-EAFD-49F6-8CFC-8D28DBE30D5D}" xr6:coauthVersionLast="47" xr6:coauthVersionMax="47" xr10:uidLastSave="{00000000-0000-0000-0000-000000000000}"/>
  <bookViews>
    <workbookView xWindow="3860" yWindow="2060" windowWidth="28800" windowHeight="15370" tabRatio="500" xr2:uid="{00000000-000D-0000-FFFF-FFFF00000000}"/>
  </bookViews>
  <sheets>
    <sheet name="Start Here" sheetId="1" r:id="rId1"/>
    <sheet name="1. Applications" sheetId="2" r:id="rId2"/>
    <sheet name="2. App Roles" sheetId="3" r:id="rId3"/>
    <sheet name="Compare (find layers)" sheetId="4" r:id="rId4"/>
    <sheet name="3. Access Models" sheetId="5" r:id="rId5"/>
    <sheet name="4. Assignments" sheetId="6" r:id="rId6"/>
    <sheet name="Model Summary" sheetId="7" r:id="rId7"/>
  </sheets>
  <definedNames>
    <definedName name="_xlnm.Print_Area" localSheetId="6">'Model Summary'!$A$1:$F$76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" i="7" l="1"/>
  <c r="C7" i="7"/>
  <c r="C5" i="7"/>
  <c r="H2" i="7"/>
  <c r="F201" i="6"/>
  <c r="G201" i="6" s="1"/>
  <c r="F200" i="6"/>
  <c r="G200" i="6" s="1"/>
  <c r="F199" i="6"/>
  <c r="G199" i="6" s="1"/>
  <c r="F198" i="6"/>
  <c r="G198" i="6" s="1"/>
  <c r="G197" i="6"/>
  <c r="F197" i="6"/>
  <c r="F196" i="6"/>
  <c r="G196" i="6" s="1"/>
  <c r="F195" i="6"/>
  <c r="G195" i="6" s="1"/>
  <c r="F194" i="6"/>
  <c r="G194" i="6" s="1"/>
  <c r="F193" i="6"/>
  <c r="G193" i="6" s="1"/>
  <c r="F192" i="6"/>
  <c r="G192" i="6" s="1"/>
  <c r="F191" i="6"/>
  <c r="G191" i="6" s="1"/>
  <c r="F190" i="6"/>
  <c r="G190" i="6" s="1"/>
  <c r="F189" i="6"/>
  <c r="G189" i="6" s="1"/>
  <c r="F188" i="6"/>
  <c r="G188" i="6" s="1"/>
  <c r="F187" i="6"/>
  <c r="G187" i="6" s="1"/>
  <c r="F186" i="6"/>
  <c r="G186" i="6" s="1"/>
  <c r="F185" i="6"/>
  <c r="G185" i="6" s="1"/>
  <c r="F184" i="6"/>
  <c r="G184" i="6" s="1"/>
  <c r="F183" i="6"/>
  <c r="G183" i="6" s="1"/>
  <c r="F182" i="6"/>
  <c r="G182" i="6" s="1"/>
  <c r="F181" i="6"/>
  <c r="G181" i="6" s="1"/>
  <c r="F180" i="6"/>
  <c r="G180" i="6" s="1"/>
  <c r="F179" i="6"/>
  <c r="G179" i="6" s="1"/>
  <c r="F178" i="6"/>
  <c r="G178" i="6" s="1"/>
  <c r="F177" i="6"/>
  <c r="G177" i="6" s="1"/>
  <c r="F176" i="6"/>
  <c r="G176" i="6" s="1"/>
  <c r="F175" i="6"/>
  <c r="G175" i="6" s="1"/>
  <c r="F174" i="6"/>
  <c r="G174" i="6" s="1"/>
  <c r="F173" i="6"/>
  <c r="G173" i="6" s="1"/>
  <c r="F172" i="6"/>
  <c r="G172" i="6" s="1"/>
  <c r="F171" i="6"/>
  <c r="G171" i="6" s="1"/>
  <c r="F170" i="6"/>
  <c r="G170" i="6" s="1"/>
  <c r="F169" i="6"/>
  <c r="G169" i="6" s="1"/>
  <c r="F168" i="6"/>
  <c r="G168" i="6" s="1"/>
  <c r="F167" i="6"/>
  <c r="G167" i="6" s="1"/>
  <c r="F166" i="6"/>
  <c r="G166" i="6" s="1"/>
  <c r="F165" i="6"/>
  <c r="G165" i="6" s="1"/>
  <c r="F164" i="6"/>
  <c r="G164" i="6" s="1"/>
  <c r="F163" i="6"/>
  <c r="G163" i="6" s="1"/>
  <c r="F162" i="6"/>
  <c r="G162" i="6" s="1"/>
  <c r="F161" i="6"/>
  <c r="G161" i="6" s="1"/>
  <c r="F160" i="6"/>
  <c r="G160" i="6" s="1"/>
  <c r="F159" i="6"/>
  <c r="G159" i="6" s="1"/>
  <c r="F158" i="6"/>
  <c r="G158" i="6" s="1"/>
  <c r="F157" i="6"/>
  <c r="G157" i="6" s="1"/>
  <c r="F156" i="6"/>
  <c r="G156" i="6" s="1"/>
  <c r="F155" i="6"/>
  <c r="G155" i="6" s="1"/>
  <c r="F154" i="6"/>
  <c r="G154" i="6" s="1"/>
  <c r="F153" i="6"/>
  <c r="G153" i="6" s="1"/>
  <c r="F152" i="6"/>
  <c r="G152" i="6" s="1"/>
  <c r="F151" i="6"/>
  <c r="G151" i="6" s="1"/>
  <c r="F150" i="6"/>
  <c r="G150" i="6" s="1"/>
  <c r="F149" i="6"/>
  <c r="G149" i="6" s="1"/>
  <c r="F148" i="6"/>
  <c r="G148" i="6" s="1"/>
  <c r="F147" i="6"/>
  <c r="G147" i="6" s="1"/>
  <c r="F146" i="6"/>
  <c r="G146" i="6" s="1"/>
  <c r="F145" i="6"/>
  <c r="G145" i="6" s="1"/>
  <c r="F144" i="6"/>
  <c r="G144" i="6" s="1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F136" i="6"/>
  <c r="G136" i="6" s="1"/>
  <c r="F135" i="6"/>
  <c r="G135" i="6" s="1"/>
  <c r="F134" i="6"/>
  <c r="G134" i="6" s="1"/>
  <c r="F133" i="6"/>
  <c r="G133" i="6" s="1"/>
  <c r="F132" i="6"/>
  <c r="G132" i="6" s="1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F125" i="6"/>
  <c r="G125" i="6" s="1"/>
  <c r="F124" i="6"/>
  <c r="G124" i="6" s="1"/>
  <c r="F123" i="6"/>
  <c r="G123" i="6" s="1"/>
  <c r="F122" i="6"/>
  <c r="G122" i="6" s="1"/>
  <c r="F121" i="6"/>
  <c r="G121" i="6" s="1"/>
  <c r="F120" i="6"/>
  <c r="G120" i="6" s="1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F112" i="6"/>
  <c r="G112" i="6" s="1"/>
  <c r="F111" i="6"/>
  <c r="G111" i="6" s="1"/>
  <c r="F110" i="6"/>
  <c r="G110" i="6" s="1"/>
  <c r="F109" i="6"/>
  <c r="G109" i="6" s="1"/>
  <c r="F108" i="6"/>
  <c r="G108" i="6" s="1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G101" i="6" s="1"/>
  <c r="F100" i="6"/>
  <c r="G100" i="6" s="1"/>
  <c r="F99" i="6"/>
  <c r="G99" i="6" s="1"/>
  <c r="F98" i="6"/>
  <c r="G98" i="6" s="1"/>
  <c r="F97" i="6"/>
  <c r="G97" i="6" s="1"/>
  <c r="F96" i="6"/>
  <c r="G96" i="6" s="1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G89" i="6"/>
  <c r="F89" i="6"/>
  <c r="F88" i="6"/>
  <c r="G88" i="6" s="1"/>
  <c r="F87" i="6"/>
  <c r="G87" i="6" s="1"/>
  <c r="F86" i="6"/>
  <c r="G86" i="6" s="1"/>
  <c r="F85" i="6"/>
  <c r="G85" i="6" s="1"/>
  <c r="F84" i="6"/>
  <c r="G84" i="6" s="1"/>
  <c r="F83" i="6"/>
  <c r="G83" i="6" s="1"/>
  <c r="F82" i="6"/>
  <c r="G82" i="6" s="1"/>
  <c r="F81" i="6"/>
  <c r="G81" i="6" s="1"/>
  <c r="F80" i="6"/>
  <c r="G80" i="6" s="1"/>
  <c r="F79" i="6"/>
  <c r="G79" i="6" s="1"/>
  <c r="F78" i="6"/>
  <c r="G78" i="6" s="1"/>
  <c r="F77" i="6"/>
  <c r="G77" i="6" s="1"/>
  <c r="F76" i="6"/>
  <c r="G76" i="6" s="1"/>
  <c r="F75" i="6"/>
  <c r="G75" i="6" s="1"/>
  <c r="F74" i="6"/>
  <c r="G74" i="6" s="1"/>
  <c r="F73" i="6"/>
  <c r="G73" i="6" s="1"/>
  <c r="F72" i="6"/>
  <c r="G72" i="6" s="1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F64" i="6"/>
  <c r="G64" i="6" s="1"/>
  <c r="F63" i="6"/>
  <c r="G63" i="6" s="1"/>
  <c r="F62" i="6"/>
  <c r="G62" i="6" s="1"/>
  <c r="F61" i="6"/>
  <c r="G61" i="6" s="1"/>
  <c r="F60" i="6"/>
  <c r="G60" i="6" s="1"/>
  <c r="F59" i="6"/>
  <c r="G59" i="6" s="1"/>
  <c r="F58" i="6"/>
  <c r="G58" i="6" s="1"/>
  <c r="F57" i="6"/>
  <c r="G57" i="6" s="1"/>
  <c r="F56" i="6"/>
  <c r="G56" i="6" s="1"/>
  <c r="F55" i="6"/>
  <c r="G55" i="6" s="1"/>
  <c r="F54" i="6"/>
  <c r="G54" i="6" s="1"/>
  <c r="F53" i="6"/>
  <c r="G53" i="6" s="1"/>
  <c r="F52" i="6"/>
  <c r="G52" i="6" s="1"/>
  <c r="F51" i="6"/>
  <c r="G51" i="6" s="1"/>
  <c r="F50" i="6"/>
  <c r="G50" i="6" s="1"/>
  <c r="F49" i="6"/>
  <c r="G49" i="6" s="1"/>
  <c r="F48" i="6"/>
  <c r="G48" i="6" s="1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F40" i="6"/>
  <c r="G40" i="6" s="1"/>
  <c r="F39" i="6"/>
  <c r="G39" i="6" s="1"/>
  <c r="F38" i="6"/>
  <c r="G38" i="6" s="1"/>
  <c r="F37" i="6"/>
  <c r="G37" i="6" s="1"/>
  <c r="F36" i="6"/>
  <c r="G36" i="6" s="1"/>
  <c r="F35" i="6"/>
  <c r="G35" i="6" s="1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F28" i="6"/>
  <c r="G28" i="6" s="1"/>
  <c r="F27" i="6"/>
  <c r="G27" i="6" s="1"/>
  <c r="F26" i="6"/>
  <c r="G26" i="6" s="1"/>
  <c r="F25" i="6"/>
  <c r="G25" i="6" s="1"/>
  <c r="F24" i="6"/>
  <c r="G24" i="6" s="1"/>
  <c r="F23" i="6"/>
  <c r="G23" i="6" s="1"/>
  <c r="F22" i="6"/>
  <c r="G22" i="6" s="1"/>
  <c r="F21" i="6"/>
  <c r="G21" i="6" s="1"/>
  <c r="G20" i="6"/>
  <c r="F20" i="6"/>
  <c r="F19" i="6"/>
  <c r="G19" i="6" s="1"/>
  <c r="F18" i="6"/>
  <c r="G18" i="6" s="1"/>
  <c r="F17" i="6"/>
  <c r="G17" i="6" s="1"/>
  <c r="F16" i="6"/>
  <c r="G16" i="6" s="1"/>
  <c r="F15" i="6"/>
  <c r="G15" i="6" s="1"/>
  <c r="F14" i="6"/>
  <c r="G14" i="6" s="1"/>
  <c r="F13" i="6"/>
  <c r="G13" i="6" s="1"/>
  <c r="F12" i="6"/>
  <c r="G12" i="6" s="1"/>
  <c r="F11" i="6"/>
  <c r="G11" i="6" s="1"/>
  <c r="F10" i="6"/>
  <c r="G10" i="6" s="1"/>
  <c r="R43" i="4"/>
  <c r="Q43" i="4"/>
  <c r="P43" i="4"/>
  <c r="N43" i="4"/>
  <c r="O43" i="4" s="1"/>
  <c r="C43" i="4"/>
  <c r="R42" i="4"/>
  <c r="Q42" i="4"/>
  <c r="P42" i="4"/>
  <c r="O42" i="4"/>
  <c r="N42" i="4"/>
  <c r="C42" i="4"/>
  <c r="O41" i="4"/>
  <c r="N41" i="4"/>
  <c r="C41" i="4"/>
  <c r="N40" i="4"/>
  <c r="C40" i="4"/>
  <c r="R39" i="4"/>
  <c r="Q39" i="4"/>
  <c r="P39" i="4"/>
  <c r="N39" i="4"/>
  <c r="O39" i="4" s="1"/>
  <c r="C39" i="4"/>
  <c r="Q38" i="4"/>
  <c r="P38" i="4"/>
  <c r="N38" i="4"/>
  <c r="R38" i="4" s="1"/>
  <c r="C38" i="4"/>
  <c r="P37" i="4"/>
  <c r="O37" i="4"/>
  <c r="N37" i="4"/>
  <c r="C37" i="4"/>
  <c r="R36" i="4"/>
  <c r="N36" i="4"/>
  <c r="Q36" i="4" s="1"/>
  <c r="C36" i="4"/>
  <c r="R35" i="4"/>
  <c r="Q35" i="4"/>
  <c r="P35" i="4"/>
  <c r="N35" i="4"/>
  <c r="O35" i="4" s="1"/>
  <c r="C35" i="4"/>
  <c r="N34" i="4"/>
  <c r="R34" i="4" s="1"/>
  <c r="C34" i="4"/>
  <c r="O33" i="4"/>
  <c r="N33" i="4"/>
  <c r="C33" i="4"/>
  <c r="N32" i="4"/>
  <c r="C32" i="4"/>
  <c r="R31" i="4"/>
  <c r="Q31" i="4"/>
  <c r="P31" i="4"/>
  <c r="N31" i="4"/>
  <c r="O31" i="4" s="1"/>
  <c r="C31" i="4"/>
  <c r="N30" i="4"/>
  <c r="R30" i="4" s="1"/>
  <c r="C30" i="4"/>
  <c r="N29" i="4"/>
  <c r="R29" i="4" s="1"/>
  <c r="C29" i="4"/>
  <c r="R28" i="4"/>
  <c r="N28" i="4"/>
  <c r="Q28" i="4" s="1"/>
  <c r="C28" i="4"/>
  <c r="R27" i="4"/>
  <c r="Q27" i="4"/>
  <c r="P27" i="4"/>
  <c r="N27" i="4"/>
  <c r="O27" i="4" s="1"/>
  <c r="C27" i="4"/>
  <c r="R26" i="4"/>
  <c r="Q26" i="4"/>
  <c r="P26" i="4"/>
  <c r="O26" i="4"/>
  <c r="N26" i="4"/>
  <c r="C26" i="4"/>
  <c r="N25" i="4"/>
  <c r="C25" i="4"/>
  <c r="N24" i="4"/>
  <c r="R24" i="4" s="1"/>
  <c r="C24" i="4"/>
  <c r="R23" i="4"/>
  <c r="Q23" i="4"/>
  <c r="P23" i="4"/>
  <c r="N23" i="4"/>
  <c r="O23" i="4" s="1"/>
  <c r="C23" i="4"/>
  <c r="Q22" i="4"/>
  <c r="P22" i="4"/>
  <c r="N22" i="4"/>
  <c r="R22" i="4" s="1"/>
  <c r="C22" i="4"/>
  <c r="Q21" i="4"/>
  <c r="P21" i="4"/>
  <c r="O21" i="4"/>
  <c r="N21" i="4"/>
  <c r="R21" i="4" s="1"/>
  <c r="C21" i="4"/>
  <c r="R20" i="4"/>
  <c r="N20" i="4"/>
  <c r="Q20" i="4" s="1"/>
  <c r="C20" i="4"/>
  <c r="R19" i="4"/>
  <c r="Q19" i="4"/>
  <c r="P19" i="4"/>
  <c r="N19" i="4"/>
  <c r="O19" i="4" s="1"/>
  <c r="C19" i="4"/>
  <c r="N18" i="4"/>
  <c r="R18" i="4" s="1"/>
  <c r="C18" i="4"/>
  <c r="N17" i="4"/>
  <c r="C17" i="4"/>
  <c r="R16" i="4"/>
  <c r="N16" i="4"/>
  <c r="C16" i="4"/>
  <c r="R15" i="4"/>
  <c r="Q15" i="4"/>
  <c r="P15" i="4"/>
  <c r="N15" i="4"/>
  <c r="O15" i="4" s="1"/>
  <c r="C15" i="4"/>
  <c r="P14" i="4"/>
  <c r="O14" i="4"/>
  <c r="N14" i="4"/>
  <c r="R14" i="4" s="1"/>
  <c r="C14" i="4"/>
  <c r="Q13" i="4"/>
  <c r="P13" i="4"/>
  <c r="O13" i="4"/>
  <c r="N13" i="4"/>
  <c r="R13" i="4" s="1"/>
  <c r="C13" i="4"/>
  <c r="R12" i="4"/>
  <c r="N12" i="4"/>
  <c r="Q12" i="4" s="1"/>
  <c r="C12" i="4"/>
  <c r="R11" i="4"/>
  <c r="Q11" i="4"/>
  <c r="P11" i="4"/>
  <c r="N11" i="4"/>
  <c r="O11" i="4" s="1"/>
  <c r="N10" i="4"/>
  <c r="O10" i="4" s="1"/>
  <c r="O9" i="4"/>
  <c r="N9" i="4"/>
  <c r="R8" i="4"/>
  <c r="O8" i="4"/>
  <c r="N8" i="4"/>
  <c r="R7" i="4"/>
  <c r="Q7" i="4"/>
  <c r="P7" i="4"/>
  <c r="N7" i="4"/>
  <c r="O7" i="4" s="1"/>
  <c r="N6" i="4"/>
  <c r="R6" i="4" s="1"/>
  <c r="Q5" i="4"/>
  <c r="P5" i="4"/>
  <c r="N5" i="4"/>
  <c r="R5" i="4" s="1"/>
  <c r="C5" i="4"/>
  <c r="N4" i="4"/>
  <c r="Q4" i="4" s="1"/>
  <c r="N2" i="4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C11" i="4" s="1"/>
  <c r="E4" i="3"/>
  <c r="C8" i="4" s="1"/>
  <c r="E3" i="3"/>
  <c r="E2" i="3"/>
  <c r="R4" i="4" l="1"/>
  <c r="C10" i="4"/>
  <c r="O30" i="4"/>
  <c r="O34" i="4"/>
  <c r="C9" i="4"/>
  <c r="Q16" i="4"/>
  <c r="P16" i="4"/>
  <c r="P30" i="4"/>
  <c r="P34" i="4"/>
  <c r="H3" i="7"/>
  <c r="O5" i="4"/>
  <c r="R9" i="4"/>
  <c r="P9" i="4"/>
  <c r="Q9" i="4"/>
  <c r="O16" i="4"/>
  <c r="Q30" i="4"/>
  <c r="Q34" i="4"/>
  <c r="O38" i="4"/>
  <c r="R17" i="4"/>
  <c r="P17" i="4"/>
  <c r="Q17" i="4"/>
  <c r="O6" i="4"/>
  <c r="P10" i="4"/>
  <c r="O17" i="4"/>
  <c r="O24" i="4"/>
  <c r="P6" i="4"/>
  <c r="Q10" i="4"/>
  <c r="O18" i="4"/>
  <c r="R25" i="4"/>
  <c r="P25" i="4"/>
  <c r="Q25" i="4"/>
  <c r="Q32" i="4"/>
  <c r="P32" i="4"/>
  <c r="O32" i="4"/>
  <c r="Q24" i="4"/>
  <c r="P24" i="4"/>
  <c r="R10" i="4"/>
  <c r="O29" i="4"/>
  <c r="Q40" i="4"/>
  <c r="P40" i="4"/>
  <c r="O40" i="4"/>
  <c r="Q14" i="4"/>
  <c r="P18" i="4"/>
  <c r="O25" i="4"/>
  <c r="Q18" i="4"/>
  <c r="O22" i="4"/>
  <c r="P29" i="4"/>
  <c r="R33" i="4"/>
  <c r="P33" i="4"/>
  <c r="Q33" i="4"/>
  <c r="R40" i="4"/>
  <c r="R32" i="4"/>
  <c r="C4" i="4"/>
  <c r="Q29" i="4"/>
  <c r="R37" i="4"/>
  <c r="Q37" i="4"/>
  <c r="Q6" i="4"/>
  <c r="Q8" i="4"/>
  <c r="P8" i="4"/>
  <c r="R41" i="4"/>
  <c r="Q41" i="4"/>
  <c r="P41" i="4"/>
  <c r="C6" i="4"/>
  <c r="O4" i="4"/>
  <c r="C7" i="4"/>
  <c r="O12" i="4"/>
  <c r="O20" i="4"/>
  <c r="O28" i="4"/>
  <c r="O36" i="4"/>
  <c r="P4" i="4"/>
  <c r="P12" i="4"/>
  <c r="P20" i="4"/>
  <c r="P28" i="4"/>
  <c r="P36" i="4"/>
  <c r="H4" i="7" l="1"/>
  <c r="H5" i="7" l="1"/>
  <c r="F2" i="6" s="1"/>
  <c r="F3" i="6" l="1"/>
  <c r="G3" i="6" s="1"/>
  <c r="F7" i="6"/>
  <c r="G2" i="6"/>
  <c r="F9" i="6"/>
  <c r="G9" i="6" s="1"/>
  <c r="F8" i="6"/>
  <c r="F6" i="6"/>
  <c r="F5" i="6"/>
  <c r="F4" i="6"/>
  <c r="G4" i="6" s="1"/>
  <c r="C6" i="7"/>
  <c r="G8" i="6" l="1"/>
  <c r="G5" i="6"/>
  <c r="D52" i="7" s="1"/>
  <c r="G7" i="6"/>
  <c r="C49" i="7" s="1"/>
  <c r="G6" i="6"/>
  <c r="C8" i="7"/>
  <c r="D65" i="7"/>
  <c r="C62" i="7"/>
  <c r="B59" i="7"/>
  <c r="D49" i="7"/>
  <c r="B27" i="7"/>
  <c r="D17" i="7"/>
  <c r="C14" i="7"/>
  <c r="D68" i="7"/>
  <c r="B46" i="7"/>
  <c r="C33" i="7"/>
  <c r="B30" i="7"/>
  <c r="D20" i="7"/>
  <c r="B14" i="7"/>
  <c r="D61" i="7"/>
  <c r="C42" i="7"/>
  <c r="C26" i="7"/>
  <c r="B23" i="7"/>
  <c r="D71" i="7"/>
  <c r="D55" i="7"/>
  <c r="D39" i="7"/>
  <c r="C36" i="7"/>
  <c r="B33" i="7"/>
  <c r="D23" i="7"/>
  <c r="C20" i="7"/>
  <c r="D42" i="7"/>
  <c r="C39" i="7"/>
  <c r="B36" i="7"/>
  <c r="D26" i="7"/>
  <c r="B71" i="7"/>
  <c r="C64" i="7"/>
  <c r="B61" i="7"/>
  <c r="D51" i="7"/>
  <c r="D35" i="7"/>
  <c r="C32" i="7"/>
  <c r="B13" i="7"/>
  <c r="D70" i="7"/>
  <c r="B67" i="7"/>
  <c r="D57" i="7"/>
  <c r="D41" i="7"/>
  <c r="C22" i="7"/>
  <c r="B19" i="7"/>
  <c r="D28" i="7"/>
  <c r="B41" i="7"/>
  <c r="C28" i="7"/>
  <c r="B54" i="7"/>
  <c r="D44" i="7"/>
  <c r="C41" i="7"/>
  <c r="B38" i="7"/>
  <c r="D12" i="7"/>
  <c r="D63" i="7"/>
  <c r="B57" i="7"/>
  <c r="D47" i="7"/>
  <c r="C44" i="7"/>
  <c r="D31" i="7"/>
  <c r="B25" i="7"/>
  <c r="C12" i="7"/>
  <c r="B60" i="7"/>
  <c r="D50" i="7"/>
  <c r="C47" i="7"/>
  <c r="B44" i="7"/>
  <c r="D18" i="7"/>
  <c r="C15" i="7"/>
  <c r="B12" i="7"/>
  <c r="D69" i="7"/>
  <c r="C69" i="7"/>
  <c r="B69" i="7"/>
  <c r="C59" i="7"/>
  <c r="B56" i="7"/>
  <c r="D30" i="7"/>
  <c r="D14" i="7"/>
  <c r="B47" i="7"/>
  <c r="C37" i="7"/>
  <c r="B37" i="7"/>
  <c r="B26" i="7"/>
  <c r="B21" i="7"/>
  <c r="C66" i="7"/>
  <c r="D56" i="7"/>
  <c r="B16" i="7"/>
  <c r="C34" i="7"/>
  <c r="D13" i="7"/>
  <c r="C61" i="7"/>
  <c r="B66" i="7"/>
  <c r="C56" i="7"/>
  <c r="C45" i="7"/>
  <c r="C35" i="7"/>
  <c r="D54" i="7"/>
  <c r="B34" i="7"/>
  <c r="C24" i="7"/>
  <c r="B63" i="7"/>
  <c r="C53" i="7"/>
  <c r="D43" i="7"/>
  <c r="C13" i="7"/>
  <c r="B53" i="7"/>
  <c r="B42" i="7"/>
  <c r="B32" i="7"/>
  <c r="D21" i="7"/>
  <c r="C21" i="7"/>
  <c r="C40" i="7"/>
  <c r="C29" i="7"/>
  <c r="C19" i="7"/>
  <c r="D48" i="7"/>
  <c r="D38" i="7"/>
  <c r="B18" i="7"/>
  <c r="B58" i="7"/>
  <c r="C57" i="7" l="1"/>
  <c r="D45" i="7"/>
  <c r="C50" i="7"/>
  <c r="B70" i="7"/>
  <c r="E70" i="7" s="1"/>
  <c r="B55" i="7"/>
  <c r="F55" i="7" s="1"/>
  <c r="D33" i="7"/>
  <c r="B40" i="7"/>
  <c r="F40" i="7" s="1"/>
  <c r="C63" i="7"/>
  <c r="C16" i="7"/>
  <c r="B52" i="7"/>
  <c r="C30" i="7"/>
  <c r="D37" i="7"/>
  <c r="C43" i="7"/>
  <c r="D66" i="7"/>
  <c r="D19" i="7"/>
  <c r="C55" i="7"/>
  <c r="B48" i="7"/>
  <c r="C51" i="7"/>
  <c r="D24" i="7"/>
  <c r="D46" i="7"/>
  <c r="D15" i="7"/>
  <c r="B29" i="7"/>
  <c r="B17" i="7"/>
  <c r="E17" i="7" s="1"/>
  <c r="C58" i="7"/>
  <c r="C46" i="7"/>
  <c r="C60" i="7"/>
  <c r="C38" i="7"/>
  <c r="D67" i="7"/>
  <c r="C52" i="7"/>
  <c r="D36" i="7"/>
  <c r="C65" i="7"/>
  <c r="B50" i="7"/>
  <c r="F50" i="7" s="1"/>
  <c r="D53" i="7"/>
  <c r="C67" i="7"/>
  <c r="B51" i="7"/>
  <c r="F51" i="7" s="1"/>
  <c r="C71" i="7"/>
  <c r="B65" i="7"/>
  <c r="E65" i="7" s="1"/>
  <c r="D40" i="7"/>
  <c r="B15" i="7"/>
  <c r="F15" i="7" s="1"/>
  <c r="D27" i="7"/>
  <c r="B28" i="7"/>
  <c r="C25" i="7"/>
  <c r="C54" i="7"/>
  <c r="C23" i="7"/>
  <c r="C68" i="7"/>
  <c r="B31" i="7"/>
  <c r="D64" i="7"/>
  <c r="D16" i="7"/>
  <c r="D62" i="7"/>
  <c r="D60" i="7"/>
  <c r="C70" i="7"/>
  <c r="B20" i="7"/>
  <c r="F20" i="7" s="1"/>
  <c r="B49" i="7"/>
  <c r="E49" i="7" s="1"/>
  <c r="C17" i="7"/>
  <c r="B43" i="7"/>
  <c r="D59" i="7"/>
  <c r="D22" i="7"/>
  <c r="B24" i="7"/>
  <c r="F24" i="7" s="1"/>
  <c r="C31" i="7"/>
  <c r="D25" i="7"/>
  <c r="B45" i="7"/>
  <c r="F45" i="7" s="1"/>
  <c r="D58" i="7"/>
  <c r="D29" i="7"/>
  <c r="B62" i="7"/>
  <c r="E62" i="7" s="1"/>
  <c r="C18" i="7"/>
  <c r="D32" i="7"/>
  <c r="B64" i="7"/>
  <c r="E64" i="7" s="1"/>
  <c r="C27" i="7"/>
  <c r="D34" i="7"/>
  <c r="B22" i="7"/>
  <c r="E22" i="7" s="1"/>
  <c r="B35" i="7"/>
  <c r="F35" i="7" s="1"/>
  <c r="C48" i="7"/>
  <c r="B68" i="7"/>
  <c r="F68" i="7" s="1"/>
  <c r="B39" i="7"/>
  <c r="F39" i="7" s="1"/>
  <c r="E68" i="7"/>
  <c r="E44" i="7"/>
  <c r="F44" i="7"/>
  <c r="E38" i="7"/>
  <c r="F38" i="7"/>
  <c r="F61" i="7"/>
  <c r="E61" i="7"/>
  <c r="F16" i="7"/>
  <c r="E16" i="7"/>
  <c r="F34" i="7"/>
  <c r="E34" i="7"/>
  <c r="F56" i="7"/>
  <c r="E56" i="7"/>
  <c r="E54" i="7"/>
  <c r="F54" i="7"/>
  <c r="F71" i="7"/>
  <c r="E71" i="7"/>
  <c r="E43" i="7"/>
  <c r="F43" i="7"/>
  <c r="F14" i="7"/>
  <c r="E14" i="7"/>
  <c r="F25" i="7"/>
  <c r="E25" i="7"/>
  <c r="E50" i="7"/>
  <c r="F27" i="7"/>
  <c r="E27" i="7"/>
  <c r="F37" i="7"/>
  <c r="E37" i="7"/>
  <c r="F13" i="7"/>
  <c r="E13" i="7"/>
  <c r="F30" i="7"/>
  <c r="E30" i="7"/>
  <c r="E60" i="7"/>
  <c r="F60" i="7"/>
  <c r="F31" i="7"/>
  <c r="E31" i="7"/>
  <c r="F26" i="7"/>
  <c r="E26" i="7"/>
  <c r="E48" i="7"/>
  <c r="F48" i="7"/>
  <c r="F42" i="7"/>
  <c r="E42" i="7"/>
  <c r="E36" i="7"/>
  <c r="F36" i="7"/>
  <c r="F59" i="7"/>
  <c r="E59" i="7"/>
  <c r="E32" i="7"/>
  <c r="F32" i="7"/>
  <c r="F58" i="7"/>
  <c r="E58" i="7"/>
  <c r="F53" i="7"/>
  <c r="E53" i="7"/>
  <c r="E12" i="7"/>
  <c r="F12" i="7"/>
  <c r="F41" i="7"/>
  <c r="E41" i="7"/>
  <c r="E28" i="7"/>
  <c r="F28" i="7"/>
  <c r="F63" i="7"/>
  <c r="E63" i="7"/>
  <c r="E33" i="7"/>
  <c r="F33" i="7"/>
  <c r="F21" i="7"/>
  <c r="E21" i="7"/>
  <c r="F67" i="7"/>
  <c r="E67" i="7"/>
  <c r="F69" i="7"/>
  <c r="E69" i="7"/>
  <c r="F18" i="7"/>
  <c r="E18" i="7"/>
  <c r="F57" i="7"/>
  <c r="E57" i="7"/>
  <c r="F29" i="7"/>
  <c r="E29" i="7"/>
  <c r="F46" i="7"/>
  <c r="E46" i="7"/>
  <c r="F66" i="7"/>
  <c r="E66" i="7"/>
  <c r="F47" i="7"/>
  <c r="E47" i="7"/>
  <c r="F19" i="7"/>
  <c r="E19" i="7"/>
  <c r="E52" i="7"/>
  <c r="F52" i="7"/>
  <c r="F23" i="7"/>
  <c r="E23" i="7"/>
  <c r="E35" i="7" l="1"/>
  <c r="E55" i="7"/>
  <c r="F70" i="7"/>
  <c r="F22" i="7"/>
  <c r="E40" i="7"/>
  <c r="E51" i="7"/>
  <c r="F62" i="7"/>
  <c r="F65" i="7"/>
  <c r="E15" i="7"/>
  <c r="F17" i="7"/>
  <c r="E24" i="7"/>
  <c r="E39" i="7"/>
  <c r="E20" i="7"/>
  <c r="F49" i="7"/>
  <c r="E45" i="7"/>
  <c r="F64" i="7"/>
</calcChain>
</file>

<file path=xl/sharedStrings.xml><?xml version="1.0" encoding="utf-8"?>
<sst xmlns="http://schemas.openxmlformats.org/spreadsheetml/2006/main" count="240" uniqueCount="136">
  <si>
    <t>Access Model Starter Workbook</t>
  </si>
  <si>
    <t>Build role-based access from the data you already have.</t>
  </si>
  <si>
    <t>How to use it — five steps</t>
  </si>
  <si>
    <t>1</t>
  </si>
  <si>
    <t>List your applications (tab 1).</t>
  </si>
  <si>
    <t>Your top 10–20 by headcount or risk is plenty. Coverage beats completeness — a broad, imperfect picture beats a perfect picture of three apps.</t>
  </si>
  <si>
    <t>2</t>
  </si>
  <si>
    <t>Capture each app's roles in plain English (tab 2).</t>
  </si>
  <si>
    <t>The roles and security levels people are actually granted, described so a supervisor can read them. This is the translation layer between your permission data and your people.</t>
  </si>
  <si>
    <t>3</t>
  </si>
  <si>
    <t>Compare people in one job (Compare tab).</t>
  </si>
  <si>
    <t>Pick your biggest-headcount job and mark what each person actually has. The sheet reads the plain-English meaning from tab 2, sorts every row (BASE / SHARED / ONE-OFF), and stages paste-ready rows for tab 4.</t>
  </si>
  <si>
    <t>4</t>
  </si>
  <si>
    <t>Name your models and layer them (tabs 3–4).</t>
  </si>
  <si>
    <t>One model per layer the compare found: Teller North Branch builds on Teller II builds on Base Teller builds on All Employees. Grant only what's NEW at each layer — the rest is inherited.</t>
  </si>
  <si>
    <t>5</t>
  </si>
  <si>
    <t>Print the one-pager (Model Summary tab).</t>
  </si>
  <si>
    <t>Pick a model, and the full layered picture assembles itself. Print it, have the model owner sign it. That page is your role definition — and your evidence.</t>
  </si>
  <si>
    <t>Legend</t>
  </si>
  <si>
    <t>•  White bordered cells are yours to type in.</t>
  </si>
  <si>
    <t>•  Grey cells calculate themselves — please leave their formulas alone.</t>
  </si>
  <si>
    <t>•  Each tab starts with realistic example rows. Overwrite or delete the values as you go.</t>
  </si>
  <si>
    <t>•  No macros, no connections — nothing leaves this file.</t>
  </si>
  <si>
    <t>Provided by Continuous · continuous.com · Permission Assist is the done-for-you version — this workbook works fine without it.</t>
  </si>
  <si>
    <t>Application</t>
  </si>
  <si>
    <t>Business Owner</t>
  </si>
  <si>
    <t>Application Admin</t>
  </si>
  <si>
    <t>Risk Tier</t>
  </si>
  <si>
    <t>Notes</t>
  </si>
  <si>
    <t>Fiserv Premier</t>
  </si>
  <si>
    <t>VP Retail Operations</t>
  </si>
  <si>
    <t>IT Core Admin</t>
  </si>
  <si>
    <t>High</t>
  </si>
  <si>
    <t>Core banking</t>
  </si>
  <si>
    <t>Wire Transfer System</t>
  </si>
  <si>
    <t>Wire Room Manager</t>
  </si>
  <si>
    <t>IT Applications</t>
  </si>
  <si>
    <t>Privileged</t>
  </si>
  <si>
    <t>Can move money</t>
  </si>
  <si>
    <t>Digital Banking Admin</t>
  </si>
  <si>
    <t>VP Digital</t>
  </si>
  <si>
    <t>Customer credential resets</t>
  </si>
  <si>
    <t>Document Imaging</t>
  </si>
  <si>
    <t>Operations Manager</t>
  </si>
  <si>
    <t>Medium</t>
  </si>
  <si>
    <t>Active Directory / M365</t>
  </si>
  <si>
    <t>Information Security Officer</t>
  </si>
  <si>
    <t>IT Infrastructure</t>
  </si>
  <si>
    <t>Network + email</t>
  </si>
  <si>
    <t>Branch Security System</t>
  </si>
  <si>
    <t>North Branch Manager</t>
  </si>
  <si>
    <t>Alarm, vault, and drawer assignments</t>
  </si>
  <si>
    <t>Loan Servicing</t>
  </si>
  <si>
    <t>VP Lending</t>
  </si>
  <si>
    <t>Role / Security Level</t>
  </si>
  <si>
    <t>What it allows (plain English)</t>
  </si>
  <si>
    <t>Permission details / codes</t>
  </si>
  <si>
    <t>auto</t>
  </si>
  <si>
    <t>INQUIRY</t>
  </si>
  <si>
    <t>Read-only customer and account inquiry</t>
  </si>
  <si>
    <t>TELLER-STD</t>
  </si>
  <si>
    <t>Standard teller transactions, cash drawer, holds</t>
  </si>
  <si>
    <t>TELLER-SUP</t>
  </si>
  <si>
    <t>Teller plus overrides and vault access</t>
  </si>
  <si>
    <t>WIRE-ENTRY</t>
  </si>
  <si>
    <t>Create outgoing wires (cannot release)</t>
  </si>
  <si>
    <t>WIRE-RELEASE</t>
  </si>
  <si>
    <t>Approve and release wires</t>
  </si>
  <si>
    <t>CSR-BASIC</t>
  </si>
  <si>
    <t>Reset customer credentials, view profiles</t>
  </si>
  <si>
    <t>SCAN-INDEX</t>
  </si>
  <si>
    <t>Scan and index documents</t>
  </si>
  <si>
    <t>STAFF-STD</t>
  </si>
  <si>
    <t>Email, Teams, shared drives — standard staff</t>
  </si>
  <si>
    <t>NORTH-VAULT</t>
  </si>
  <si>
    <t>North branch vault, alarm code, and drawer assignment</t>
  </si>
  <si>
    <t>DOC-EXPORT</t>
  </si>
  <si>
    <t>Export loan documents in bulk</t>
  </si>
  <si>
    <t>THE FIVE-TELLERS MOVE — pick ONE job, mark an x for what each person has. Column C reads the plain-English meaning from tab 2. The Verdict sorts every row into layers, and columns P–R stage paste-ready rows for tab '4. Assignments'.</t>
  </si>
  <si>
    <t>Job being compared:</t>
  </si>
  <si>
    <t>Teller</t>
  </si>
  <si>
    <t>◀ people compared (name them in row 3)</t>
  </si>
  <si>
    <t>App Role / Security Level</t>
  </si>
  <si>
    <t>What it allows (auto, from tab 2)</t>
  </si>
  <si>
    <t>Teller A</t>
  </si>
  <si>
    <t>Teller B</t>
  </si>
  <si>
    <t>Teller C</t>
  </si>
  <si>
    <t>Teller D</t>
  </si>
  <si>
    <t>Teller E</t>
  </si>
  <si>
    <t>How many</t>
  </si>
  <si>
    <t>Verdict — your layers, discovered</t>
  </si>
  <si>
    <t>Stage: Model</t>
  </si>
  <si>
    <t>Stage: Application</t>
  </si>
  <si>
    <t>Stage: App Role</t>
  </si>
  <si>
    <t>x</t>
  </si>
  <si>
    <t>Stage BASE rows as model:</t>
  </si>
  <si>
    <t>Base Teller</t>
  </si>
  <si>
    <t>Stage SHARED rows as model:</t>
  </si>
  <si>
    <t>Teller II</t>
  </si>
  <si>
    <t>Finish the loop: review the staged columns P–R, then copy them and Paste Values into tab '4. Assignments'. BASE rows that are truly bank-wide (email, inquiry) belong on 'All Employees' instead — your call, that's the point. ONE-OFFs get a conversation: branch layer (like Teller North Branch) or the axe.</t>
  </si>
  <si>
    <t>Access Model (job)</t>
  </si>
  <si>
    <t>Layered on (base model)</t>
  </si>
  <si>
    <t>Model Owner</t>
  </si>
  <si>
    <t>Status</t>
  </si>
  <si>
    <t>Sign-off date</t>
  </si>
  <si>
    <t>All Employees</t>
  </si>
  <si>
    <t>HR Director</t>
  </si>
  <si>
    <t>Signed</t>
  </si>
  <si>
    <t>2026-08-15</t>
  </si>
  <si>
    <t>Every staff member gets this</t>
  </si>
  <si>
    <t>Head Teller</t>
  </si>
  <si>
    <t>2026-08-20</t>
  </si>
  <si>
    <t>Draft</t>
  </si>
  <si>
    <t>Adds overrides + wire entry</t>
  </si>
  <si>
    <t>Universal Banker</t>
  </si>
  <si>
    <t>Teller North Branch</t>
  </si>
  <si>
    <t>Branch-specific access only</t>
  </si>
  <si>
    <t>Access Model</t>
  </si>
  <si>
    <t>auto ✓</t>
  </si>
  <si>
    <t>auto #</t>
  </si>
  <si>
    <t>Supersedes TELLER-STD</t>
  </si>
  <si>
    <t>Unique to the north branch layer</t>
  </si>
  <si>
    <t>Access Model — One-Page Summary</t>
  </si>
  <si>
    <t>calc — do not edit</t>
  </si>
  <si>
    <t>Access model:</t>
  </si>
  <si>
    <t>◀ pick a model</t>
  </si>
  <si>
    <t>Model owner:</t>
  </si>
  <si>
    <t>Built by layering:</t>
  </si>
  <si>
    <t>Status / signed:</t>
  </si>
  <si>
    <t>Access granted (rows below):</t>
  </si>
  <si>
    <t>Granted via model</t>
  </si>
  <si>
    <t>What it allows</t>
  </si>
  <si>
    <t>App risk tier</t>
  </si>
  <si>
    <t>Reviewed and approved by (model owner):</t>
  </si>
  <si>
    <t>Date:</t>
  </si>
  <si>
    <t>Access Model Starter Workbook · Provided by Continuous · continuous.com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</si>
</sst>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"/>
    </font>
    <font>
      <sz val="20"/>
      <color rgb="FF01111F"/>
      <name val="Kaleko 205 Medium"/>
      <charset val="1"/>
    </font>
    <font>
      <sz val="11"/>
      <color rgb="FF677079"/>
      <name val="BDO Grotesk"/>
      <charset val="1"/>
    </font>
    <font>
      <sz val="13"/>
      <color rgb="FF0F4BBD"/>
      <name val="Kaleko 205 Medium"/>
      <charset val="1"/>
    </font>
    <font>
      <sz val="14"/>
      <color rgb="FFFA4716"/>
      <name val="Kaleko 205 Medium"/>
      <charset val="1"/>
    </font>
    <font>
      <b/>
      <sz val="10"/>
      <color rgb="FF01111F"/>
      <name val="BDO Grotesk"/>
      <charset val="1"/>
    </font>
    <font>
      <sz val="10"/>
      <color rgb="FF01111F"/>
      <name val="BDO Grotesk"/>
      <charset val="1"/>
    </font>
    <font>
      <i/>
      <sz val="9"/>
      <color rgb="FF677079"/>
      <name val="BDO Grotesk"/>
      <charset val="1"/>
    </font>
    <font>
      <b/>
      <sz val="10"/>
      <color rgb="FFFFFFFF"/>
      <name val="BDO Grotesk"/>
      <charset val="1"/>
    </font>
    <font>
      <b/>
      <sz val="10"/>
      <color rgb="FF0F4BBD"/>
      <name val="BDO Grotesk"/>
      <charset val="1"/>
    </font>
    <font>
      <b/>
      <sz val="9"/>
      <color rgb="FFFFFFFF"/>
      <name val="BDO Grotesk"/>
      <charset val="1"/>
    </font>
    <font>
      <sz val="16"/>
      <color rgb="FF01111F"/>
      <name val="Kaleko 205 Medium"/>
      <charset val="1"/>
    </font>
    <font>
      <b/>
      <sz val="12"/>
      <color rgb="FF0F4BBD"/>
      <name val="BDO Grotesk"/>
      <charset val="1"/>
    </font>
    <font>
      <i/>
      <sz val="8"/>
      <color rgb="FF677079"/>
      <name val="BDO Grotesk"/>
      <charset val="1"/>
    </font>
  </fonts>
  <fills count="6">
    <fill>
      <patternFill patternType="none"/>
    </fill>
    <fill>
      <patternFill patternType="gray125"/>
    </fill>
    <fill>
      <patternFill patternType="solid">
        <fgColor rgb="FF01111F"/>
        <bgColor rgb="FF000000"/>
      </patternFill>
    </fill>
    <fill>
      <patternFill patternType="solid">
        <fgColor rgb="FF677079"/>
        <bgColor rgb="FF808080"/>
      </patternFill>
    </fill>
    <fill>
      <patternFill patternType="solid">
        <fgColor rgb="FFE6E7E9"/>
        <bgColor rgb="FFE3F1FD"/>
      </patternFill>
    </fill>
    <fill>
      <patternFill patternType="solid">
        <fgColor rgb="FFE3F1FD"/>
        <bgColor rgb="FFE6E7E9"/>
      </patternFill>
    </fill>
  </fills>
  <borders count="3">
    <border>
      <left/>
      <right/>
      <top/>
      <bottom/>
      <diagonal/>
    </border>
    <border>
      <left style="thin">
        <color rgb="FFCCCFD2"/>
      </left>
      <right style="thin">
        <color rgb="FFCCCFD2"/>
      </right>
      <top style="thin">
        <color rgb="FFCCCFD2"/>
      </top>
      <bottom style="thin">
        <color rgb="FFCCCFD2"/>
      </bottom>
      <diagonal/>
    </border>
    <border>
      <left/>
      <right/>
      <top/>
      <bottom style="thin">
        <color rgb="FF01111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2" borderId="0" xfId="0" applyFont="1" applyFill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8" fillId="3" borderId="0" xfId="0" applyFont="1" applyFill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6" fillId="5" borderId="1" xfId="0" applyFont="1" applyFill="1" applyBorder="1"/>
    <xf numFmtId="0" fontId="7" fillId="4" borderId="0" xfId="0" applyFont="1" applyFill="1"/>
    <xf numFmtId="0" fontId="10" fillId="2" borderId="0" xfId="0" applyFont="1" applyFill="1" applyAlignment="1">
      <alignment vertical="center" wrapText="1"/>
    </xf>
    <xf numFmtId="0" fontId="6" fillId="0" borderId="1" xfId="0" applyFont="1" applyBorder="1" applyAlignment="1">
      <alignment horizontal="center"/>
    </xf>
    <xf numFmtId="0" fontId="11" fillId="0" borderId="0" xfId="0" applyFont="1"/>
    <xf numFmtId="0" fontId="12" fillId="5" borderId="1" xfId="0" applyFont="1" applyFill="1" applyBorder="1"/>
    <xf numFmtId="0" fontId="5" fillId="0" borderId="0" xfId="0" applyFont="1" applyAlignment="1">
      <alignment horizontal="right"/>
    </xf>
    <xf numFmtId="0" fontId="13" fillId="0" borderId="0" xfId="0" applyFont="1"/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0" fillId="0" borderId="2" xfId="0" applyBorder="1" applyAlignment="1"/>
  </cellXfs>
  <cellStyles count="1">
    <cellStyle name="Normal" xfId="0" builtinId="0"/>
  </cellStyles>
  <dxfs count="5">
    <dxf>
      <border diagonalUp="0" diagonalDown="0">
        <left style="thin">
          <color rgb="FFCCCFD2"/>
        </left>
        <right style="thin">
          <color rgb="FFCCCFD2"/>
        </right>
        <top style="thin">
          <color rgb="FFCCCFD2"/>
        </top>
        <bottom style="thin">
          <color rgb="FFCCCFD2"/>
        </bottom>
      </border>
    </dxf>
    <dxf>
      <fill>
        <patternFill>
          <bgColor rgb="FFE3F1FD"/>
        </patternFill>
      </fill>
      <border diagonalUp="0" diagonalDown="0">
        <left style="thin">
          <color rgb="FFCCCFD2"/>
        </left>
        <right style="thin">
          <color rgb="FFCCCFD2"/>
        </right>
        <top style="thin">
          <color rgb="FFCCCFD2"/>
        </top>
        <bottom style="thin">
          <color rgb="FFCCCFD2"/>
        </bottom>
      </border>
    </dxf>
    <dxf>
      <fill>
        <patternFill>
          <bgColor rgb="FFCFDBF2"/>
        </patternFill>
      </fill>
    </dxf>
    <dxf>
      <fill>
        <patternFill>
          <bgColor rgb="FFFDECEA"/>
        </patternFill>
      </fill>
    </dxf>
    <dxf>
      <fill>
        <patternFill>
          <bgColor rgb="FFD3E9F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FD2"/>
      <rgbColor rgb="FF808080"/>
      <rgbColor rgb="FF9999FF"/>
      <rgbColor rgb="FF993366"/>
      <rgbColor rgb="FFFDECEA"/>
      <rgbColor rgb="FFE3F1FD"/>
      <rgbColor rgb="FF660066"/>
      <rgbColor rgb="FFFF8080"/>
      <rgbColor rgb="FF0F4BBD"/>
      <rgbColor rgb="FFCFDB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E9FC"/>
      <rgbColor rgb="FFE6E7E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A4716"/>
      <rgbColor rgb="FF677079"/>
      <rgbColor rgb="FF969696"/>
      <rgbColor rgb="FF003366"/>
      <rgbColor rgb="FF339966"/>
      <rgbColor rgb="FF01111F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916560</xdr:colOff>
      <xdr:row>2</xdr:row>
      <xdr:rowOff>36720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81080"/>
          <a:ext cx="1903320" cy="21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931710</xdr:colOff>
      <xdr:row>0</xdr:row>
      <xdr:rowOff>102960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740080" y="0"/>
          <a:ext cx="950760" cy="102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ontinuous_FINAL">
  <a:themeElements>
    <a:clrScheme name="PRELIM_Continuous">
      <a:dk1>
        <a:srgbClr val="01111F"/>
      </a:dk1>
      <a:lt1>
        <a:srgbClr val="FFFFFF"/>
      </a:lt1>
      <a:dk2>
        <a:srgbClr val="0F488D"/>
      </a:dk2>
      <a:lt2>
        <a:srgbClr val="90C8F8"/>
      </a:lt2>
      <a:accent1>
        <a:srgbClr val="01111F"/>
      </a:accent1>
      <a:accent2>
        <a:srgbClr val="0F488D"/>
      </a:accent2>
      <a:accent3>
        <a:srgbClr val="90C8F8"/>
      </a:accent3>
      <a:accent4>
        <a:srgbClr val="0F9ED5"/>
      </a:accent4>
      <a:accent5>
        <a:srgbClr val="FA4716"/>
      </a:accent5>
      <a:accent6>
        <a:srgbClr val="E9D9C3"/>
      </a:accent6>
      <a:hlink>
        <a:srgbClr val="0000FF"/>
      </a:hlink>
      <a:folHlink>
        <a:srgbClr val="7030A0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111F"/>
    <pageSetUpPr fitToPage="1"/>
  </sheetPr>
  <dimension ref="B5:F32"/>
  <sheetViews>
    <sheetView showGridLines="0" tabSelected="1" zoomScaleNormal="100" workbookViewId="0">
      <selection activeCell="G17" sqref="G17"/>
    </sheetView>
  </sheetViews>
  <sheetFormatPr defaultColWidth="8.5703125" defaultRowHeight="14.45"/>
  <cols>
    <col min="1" max="1" width="3" customWidth="1"/>
    <col min="2" max="2" width="14" customWidth="1"/>
    <col min="3" max="5" width="30" customWidth="1"/>
    <col min="6" max="6" width="20" customWidth="1"/>
    <col min="7" max="7" width="3" customWidth="1"/>
  </cols>
  <sheetData>
    <row r="5" spans="2:6" ht="24" customHeight="1">
      <c r="B5" s="6" t="s">
        <v>0</v>
      </c>
    </row>
    <row r="6" spans="2:6" ht="22.5" customHeight="1">
      <c r="B6" s="7" t="s">
        <v>1</v>
      </c>
    </row>
    <row r="8" spans="2:6" ht="16.5" customHeight="1">
      <c r="B8" s="8" t="s">
        <v>2</v>
      </c>
    </row>
    <row r="9" spans="2:6" ht="18" customHeight="1">
      <c r="B9" s="9" t="s">
        <v>3</v>
      </c>
      <c r="C9" s="25" t="s">
        <v>4</v>
      </c>
      <c r="D9" s="25"/>
      <c r="E9" s="25"/>
      <c r="F9" s="25"/>
    </row>
    <row r="10" spans="2:6" ht="50.1" customHeight="1">
      <c r="C10" s="22" t="s">
        <v>5</v>
      </c>
      <c r="D10" s="22"/>
      <c r="E10" s="22"/>
      <c r="F10" s="22"/>
    </row>
    <row r="12" spans="2:6" ht="18" customHeight="1">
      <c r="B12" s="9" t="s">
        <v>6</v>
      </c>
      <c r="C12" s="25" t="s">
        <v>7</v>
      </c>
      <c r="D12" s="25"/>
      <c r="E12" s="25"/>
      <c r="F12" s="25"/>
    </row>
    <row r="13" spans="2:6" ht="50.1" customHeight="1">
      <c r="C13" s="22" t="s">
        <v>8</v>
      </c>
      <c r="D13" s="22"/>
      <c r="E13" s="22"/>
      <c r="F13" s="22"/>
    </row>
    <row r="15" spans="2:6" ht="18" customHeight="1">
      <c r="B15" s="9" t="s">
        <v>9</v>
      </c>
      <c r="C15" s="25" t="s">
        <v>10</v>
      </c>
      <c r="D15" s="25"/>
      <c r="E15" s="25"/>
      <c r="F15" s="25"/>
    </row>
    <row r="16" spans="2:6" ht="50.1" customHeight="1">
      <c r="C16" s="22" t="s">
        <v>11</v>
      </c>
      <c r="D16" s="22"/>
      <c r="E16" s="22"/>
      <c r="F16" s="22"/>
    </row>
    <row r="18" spans="2:6" ht="18" customHeight="1">
      <c r="B18" s="9" t="s">
        <v>12</v>
      </c>
      <c r="C18" s="25" t="s">
        <v>13</v>
      </c>
      <c r="D18" s="25"/>
      <c r="E18" s="25"/>
      <c r="F18" s="25"/>
    </row>
    <row r="19" spans="2:6" ht="50.1" customHeight="1">
      <c r="C19" s="22" t="s">
        <v>14</v>
      </c>
      <c r="D19" s="22"/>
      <c r="E19" s="22"/>
      <c r="F19" s="22"/>
    </row>
    <row r="21" spans="2:6" ht="18" customHeight="1">
      <c r="B21" s="9" t="s">
        <v>15</v>
      </c>
      <c r="C21" s="25" t="s">
        <v>16</v>
      </c>
      <c r="D21" s="25"/>
      <c r="E21" s="25"/>
      <c r="F21" s="25"/>
    </row>
    <row r="22" spans="2:6" ht="50.1" customHeight="1">
      <c r="C22" s="22" t="s">
        <v>17</v>
      </c>
      <c r="D22" s="22"/>
      <c r="E22" s="22"/>
      <c r="F22" s="22"/>
    </row>
    <row r="25" spans="2:6" ht="16.5" customHeight="1">
      <c r="B25" s="8" t="s">
        <v>18</v>
      </c>
    </row>
    <row r="26" spans="2:6" ht="20.25" customHeight="1">
      <c r="C26" s="26" t="s">
        <v>19</v>
      </c>
      <c r="D26" s="26"/>
      <c r="E26" s="26"/>
      <c r="F26" s="26"/>
    </row>
    <row r="27" spans="2:6" ht="20.25" customHeight="1">
      <c r="C27" s="26" t="s">
        <v>20</v>
      </c>
      <c r="D27" s="26"/>
      <c r="E27" s="26"/>
      <c r="F27" s="26"/>
    </row>
    <row r="28" spans="2:6" ht="20.25" customHeight="1">
      <c r="C28" s="26" t="s">
        <v>21</v>
      </c>
      <c r="D28" s="26"/>
      <c r="E28" s="26"/>
      <c r="F28" s="26"/>
    </row>
    <row r="29" spans="2:6" ht="20.25" customHeight="1">
      <c r="C29" s="26" t="s">
        <v>22</v>
      </c>
      <c r="D29" s="26"/>
      <c r="E29" s="26"/>
      <c r="F29" s="26"/>
    </row>
    <row r="32" spans="2:6" ht="18" customHeight="1">
      <c r="B32" s="27" t="s">
        <v>23</v>
      </c>
      <c r="C32" s="27"/>
      <c r="D32" s="27"/>
      <c r="E32" s="27"/>
      <c r="F32" s="27"/>
    </row>
  </sheetData>
  <mergeCells count="15">
    <mergeCell ref="C26:F26"/>
    <mergeCell ref="C27:F27"/>
    <mergeCell ref="C28:F28"/>
    <mergeCell ref="C29:F29"/>
    <mergeCell ref="B32:F32"/>
    <mergeCell ref="C16:F16"/>
    <mergeCell ref="C18:F18"/>
    <mergeCell ref="C19:F19"/>
    <mergeCell ref="C21:F21"/>
    <mergeCell ref="C22:F22"/>
    <mergeCell ref="C9:F9"/>
    <mergeCell ref="C10:F10"/>
    <mergeCell ref="C12:F12"/>
    <mergeCell ref="C13:F13"/>
    <mergeCell ref="C15:F15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4BBD"/>
  </sheetPr>
  <dimension ref="A1:E31"/>
  <sheetViews>
    <sheetView zoomScaleNormal="100" workbookViewId="0">
      <pane ySplit="1" topLeftCell="A2" activePane="bottomLeft" state="frozen"/>
      <selection pane="bottomLeft"/>
    </sheetView>
  </sheetViews>
  <sheetFormatPr defaultColWidth="8.5703125" defaultRowHeight="14.45"/>
  <cols>
    <col min="1" max="1" width="28" customWidth="1"/>
    <col min="2" max="3" width="22" customWidth="1"/>
    <col min="4" max="4" width="13" customWidth="1"/>
    <col min="5" max="5" width="42" customWidth="1"/>
  </cols>
  <sheetData>
    <row r="1" spans="1:5" ht="25.5" customHeight="1">
      <c r="A1" s="10" t="s">
        <v>24</v>
      </c>
      <c r="B1" s="10" t="s">
        <v>25</v>
      </c>
      <c r="C1" s="10" t="s">
        <v>26</v>
      </c>
      <c r="D1" s="10" t="s">
        <v>27</v>
      </c>
      <c r="E1" s="10" t="s">
        <v>28</v>
      </c>
    </row>
    <row r="2" spans="1:5" ht="20.25" customHeight="1">
      <c r="A2" s="11" t="s">
        <v>29</v>
      </c>
      <c r="B2" s="11" t="s">
        <v>30</v>
      </c>
      <c r="C2" s="11" t="s">
        <v>31</v>
      </c>
      <c r="D2" s="11" t="s">
        <v>32</v>
      </c>
      <c r="E2" s="11" t="s">
        <v>33</v>
      </c>
    </row>
    <row r="3" spans="1:5" ht="20.25" customHeight="1">
      <c r="A3" s="11" t="s">
        <v>34</v>
      </c>
      <c r="B3" s="11" t="s">
        <v>35</v>
      </c>
      <c r="C3" s="11" t="s">
        <v>36</v>
      </c>
      <c r="D3" s="11" t="s">
        <v>37</v>
      </c>
      <c r="E3" s="11" t="s">
        <v>38</v>
      </c>
    </row>
    <row r="4" spans="1:5" ht="20.25" customHeight="1">
      <c r="A4" s="11" t="s">
        <v>39</v>
      </c>
      <c r="B4" s="11" t="s">
        <v>40</v>
      </c>
      <c r="C4" s="11" t="s">
        <v>36</v>
      </c>
      <c r="D4" s="11" t="s">
        <v>32</v>
      </c>
      <c r="E4" s="11" t="s">
        <v>41</v>
      </c>
    </row>
    <row r="5" spans="1:5" ht="20.25" customHeight="1">
      <c r="A5" s="11" t="s">
        <v>42</v>
      </c>
      <c r="B5" s="11" t="s">
        <v>43</v>
      </c>
      <c r="C5" s="11" t="s">
        <v>36</v>
      </c>
      <c r="D5" s="11" t="s">
        <v>44</v>
      </c>
      <c r="E5" s="11"/>
    </row>
    <row r="6" spans="1:5" ht="40.5" customHeight="1">
      <c r="A6" s="11" t="s">
        <v>45</v>
      </c>
      <c r="B6" s="11" t="s">
        <v>46</v>
      </c>
      <c r="C6" s="11" t="s">
        <v>47</v>
      </c>
      <c r="D6" s="11" t="s">
        <v>37</v>
      </c>
      <c r="E6" s="11" t="s">
        <v>48</v>
      </c>
    </row>
    <row r="7" spans="1:5" ht="20.25" customHeight="1">
      <c r="A7" s="11" t="s">
        <v>49</v>
      </c>
      <c r="B7" s="11" t="s">
        <v>50</v>
      </c>
      <c r="C7" s="11" t="s">
        <v>47</v>
      </c>
      <c r="D7" s="11" t="s">
        <v>32</v>
      </c>
      <c r="E7" s="11" t="s">
        <v>51</v>
      </c>
    </row>
    <row r="8" spans="1:5" ht="20.25" customHeight="1">
      <c r="A8" s="11" t="s">
        <v>52</v>
      </c>
      <c r="B8" s="11" t="s">
        <v>53</v>
      </c>
      <c r="C8" s="11" t="s">
        <v>36</v>
      </c>
      <c r="D8" s="11" t="s">
        <v>32</v>
      </c>
      <c r="E8" s="11"/>
    </row>
    <row r="9" spans="1:5" ht="20.25" customHeight="1">
      <c r="A9" s="11"/>
      <c r="B9" s="11"/>
      <c r="C9" s="11"/>
      <c r="D9" s="11"/>
      <c r="E9" s="11"/>
    </row>
    <row r="10" spans="1:5" ht="20.25" customHeight="1">
      <c r="A10" s="11"/>
      <c r="B10" s="11"/>
      <c r="C10" s="11"/>
      <c r="D10" s="11"/>
      <c r="E10" s="11"/>
    </row>
    <row r="11" spans="1:5" ht="20.25" customHeight="1">
      <c r="A11" s="11"/>
      <c r="B11" s="11"/>
      <c r="C11" s="11"/>
      <c r="D11" s="11"/>
      <c r="E11" s="11"/>
    </row>
    <row r="12" spans="1:5" ht="20.25" customHeight="1">
      <c r="A12" s="11"/>
      <c r="B12" s="11"/>
      <c r="C12" s="11"/>
      <c r="D12" s="11"/>
      <c r="E12" s="11"/>
    </row>
    <row r="13" spans="1:5" ht="20.25" customHeight="1">
      <c r="A13" s="11"/>
      <c r="B13" s="11"/>
      <c r="C13" s="11"/>
      <c r="D13" s="11"/>
      <c r="E13" s="11"/>
    </row>
    <row r="14" spans="1:5" ht="20.25" customHeight="1">
      <c r="A14" s="11"/>
      <c r="B14" s="11"/>
      <c r="C14" s="11"/>
      <c r="D14" s="11"/>
      <c r="E14" s="11"/>
    </row>
    <row r="15" spans="1:5" ht="20.25" customHeight="1">
      <c r="A15" s="11"/>
      <c r="B15" s="11"/>
      <c r="C15" s="11"/>
      <c r="D15" s="11"/>
      <c r="E15" s="11"/>
    </row>
    <row r="16" spans="1:5" ht="20.25" customHeight="1">
      <c r="A16" s="11"/>
      <c r="B16" s="11"/>
      <c r="C16" s="11"/>
      <c r="D16" s="11"/>
      <c r="E16" s="11"/>
    </row>
    <row r="17" spans="1:5" ht="20.25" customHeight="1">
      <c r="A17" s="11"/>
      <c r="B17" s="11"/>
      <c r="C17" s="11"/>
      <c r="D17" s="11"/>
      <c r="E17" s="11"/>
    </row>
    <row r="18" spans="1:5" ht="20.25" customHeight="1">
      <c r="A18" s="11"/>
      <c r="B18" s="11"/>
      <c r="C18" s="11"/>
      <c r="D18" s="11"/>
      <c r="E18" s="11"/>
    </row>
    <row r="19" spans="1:5" ht="20.25" customHeight="1">
      <c r="A19" s="11"/>
      <c r="B19" s="11"/>
      <c r="C19" s="11"/>
      <c r="D19" s="11"/>
      <c r="E19" s="11"/>
    </row>
    <row r="20" spans="1:5" ht="20.25" customHeight="1">
      <c r="A20" s="11"/>
      <c r="B20" s="11"/>
      <c r="C20" s="11"/>
      <c r="D20" s="11"/>
      <c r="E20" s="11"/>
    </row>
    <row r="21" spans="1:5" ht="20.25" customHeight="1">
      <c r="A21" s="11"/>
      <c r="B21" s="11"/>
      <c r="C21" s="11"/>
      <c r="D21" s="11"/>
      <c r="E21" s="11"/>
    </row>
    <row r="22" spans="1:5" ht="20.25" customHeight="1">
      <c r="A22" s="11"/>
      <c r="B22" s="11"/>
      <c r="C22" s="11"/>
      <c r="D22" s="11"/>
      <c r="E22" s="11"/>
    </row>
    <row r="23" spans="1:5" ht="20.25" customHeight="1">
      <c r="A23" s="11"/>
      <c r="B23" s="11"/>
      <c r="C23" s="11"/>
      <c r="D23" s="11"/>
      <c r="E23" s="11"/>
    </row>
    <row r="24" spans="1:5" ht="20.25" customHeight="1">
      <c r="A24" s="11"/>
      <c r="B24" s="11"/>
      <c r="C24" s="11"/>
      <c r="D24" s="11"/>
      <c r="E24" s="11"/>
    </row>
    <row r="25" spans="1:5" ht="20.25" customHeight="1">
      <c r="A25" s="11"/>
      <c r="B25" s="11"/>
      <c r="C25" s="11"/>
      <c r="D25" s="11"/>
      <c r="E25" s="11"/>
    </row>
    <row r="26" spans="1:5" ht="20.25" customHeight="1">
      <c r="A26" s="11"/>
      <c r="B26" s="11"/>
      <c r="C26" s="11"/>
      <c r="D26" s="11"/>
      <c r="E26" s="11"/>
    </row>
    <row r="27" spans="1:5" ht="20.25" customHeight="1">
      <c r="A27" s="11"/>
      <c r="B27" s="11"/>
      <c r="C27" s="11"/>
      <c r="D27" s="11"/>
      <c r="E27" s="11"/>
    </row>
    <row r="28" spans="1:5" ht="20.25" customHeight="1">
      <c r="A28" s="11"/>
      <c r="B28" s="11"/>
      <c r="C28" s="11"/>
      <c r="D28" s="11"/>
      <c r="E28" s="11"/>
    </row>
    <row r="29" spans="1:5" ht="20.25" customHeight="1">
      <c r="A29" s="11"/>
      <c r="B29" s="11"/>
      <c r="C29" s="11"/>
      <c r="D29" s="11"/>
      <c r="E29" s="11"/>
    </row>
    <row r="30" spans="1:5" ht="20.25" customHeight="1">
      <c r="A30" s="11"/>
      <c r="B30" s="11"/>
      <c r="C30" s="11"/>
      <c r="D30" s="11"/>
      <c r="E30" s="11"/>
    </row>
    <row r="31" spans="1:5" ht="20.25" customHeight="1">
      <c r="A31" s="11"/>
      <c r="B31" s="11"/>
      <c r="C31" s="11"/>
      <c r="D31" s="11"/>
      <c r="E31" s="11"/>
    </row>
  </sheetData>
  <dataValidations count="1">
    <dataValidation type="list" allowBlank="1" sqref="D2:D31" xr:uid="{00000000-0002-0000-0100-000000000000}">
      <formula1>"Privileged,High,Medium,Low"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4BBD"/>
  </sheetPr>
  <dimension ref="A1:E61"/>
  <sheetViews>
    <sheetView zoomScaleNormal="100" workbookViewId="0">
      <pane ySplit="1" topLeftCell="A2" activePane="bottomLeft" state="frozen"/>
      <selection pane="bottomLeft" activeCell="D2" sqref="D2"/>
    </sheetView>
  </sheetViews>
  <sheetFormatPr defaultColWidth="8.5703125" defaultRowHeight="14.45"/>
  <cols>
    <col min="1" max="1" width="28" customWidth="1"/>
    <col min="2" max="2" width="24" customWidth="1"/>
    <col min="3" max="3" width="46" customWidth="1"/>
    <col min="4" max="4" width="30" customWidth="1"/>
    <col min="5" max="5" width="18" customWidth="1"/>
  </cols>
  <sheetData>
    <row r="1" spans="1:5" ht="25.5" customHeight="1">
      <c r="A1" s="10" t="s">
        <v>24</v>
      </c>
      <c r="B1" s="10" t="s">
        <v>54</v>
      </c>
      <c r="C1" s="10" t="s">
        <v>55</v>
      </c>
      <c r="D1" s="10" t="s">
        <v>56</v>
      </c>
      <c r="E1" s="12" t="s">
        <v>57</v>
      </c>
    </row>
    <row r="2" spans="1:5" ht="36" customHeight="1">
      <c r="A2" s="11" t="s">
        <v>29</v>
      </c>
      <c r="B2" s="11" t="s">
        <v>58</v>
      </c>
      <c r="C2" s="11" t="s">
        <v>59</v>
      </c>
      <c r="D2" s="11"/>
      <c r="E2" s="13" t="str">
        <f t="shared" ref="E2:E33" si="0">IF($A2="","",$A2&amp;" | "&amp;$B2)</f>
        <v>Fiserv Premier | INQUIRY</v>
      </c>
    </row>
    <row r="3" spans="1:5" ht="36" customHeight="1">
      <c r="A3" s="11" t="s">
        <v>29</v>
      </c>
      <c r="B3" s="11" t="s">
        <v>60</v>
      </c>
      <c r="C3" s="11" t="s">
        <v>61</v>
      </c>
      <c r="D3" s="11"/>
      <c r="E3" s="13" t="str">
        <f t="shared" si="0"/>
        <v>Fiserv Premier | TELLER-STD</v>
      </c>
    </row>
    <row r="4" spans="1:5" ht="36" customHeight="1">
      <c r="A4" s="11" t="s">
        <v>29</v>
      </c>
      <c r="B4" s="11" t="s">
        <v>62</v>
      </c>
      <c r="C4" s="11" t="s">
        <v>63</v>
      </c>
      <c r="D4" s="11"/>
      <c r="E4" s="13" t="str">
        <f t="shared" si="0"/>
        <v>Fiserv Premier | TELLER-SUP</v>
      </c>
    </row>
    <row r="5" spans="1:5" ht="36" customHeight="1">
      <c r="A5" s="11" t="s">
        <v>34</v>
      </c>
      <c r="B5" s="11" t="s">
        <v>64</v>
      </c>
      <c r="C5" s="11" t="s">
        <v>65</v>
      </c>
      <c r="D5" s="11"/>
      <c r="E5" s="13" t="str">
        <f t="shared" si="0"/>
        <v>Wire Transfer System | WIRE-ENTRY</v>
      </c>
    </row>
    <row r="6" spans="1:5" ht="36" customHeight="1">
      <c r="A6" s="11" t="s">
        <v>34</v>
      </c>
      <c r="B6" s="11" t="s">
        <v>66</v>
      </c>
      <c r="C6" s="11" t="s">
        <v>67</v>
      </c>
      <c r="D6" s="11"/>
      <c r="E6" s="13" t="str">
        <f t="shared" si="0"/>
        <v>Wire Transfer System | WIRE-RELEASE</v>
      </c>
    </row>
    <row r="7" spans="1:5" ht="36" customHeight="1">
      <c r="A7" s="11" t="s">
        <v>39</v>
      </c>
      <c r="B7" s="11" t="s">
        <v>68</v>
      </c>
      <c r="C7" s="11" t="s">
        <v>69</v>
      </c>
      <c r="D7" s="11"/>
      <c r="E7" s="13" t="str">
        <f t="shared" si="0"/>
        <v>Digital Banking Admin | CSR-BASIC</v>
      </c>
    </row>
    <row r="8" spans="1:5" ht="36" customHeight="1">
      <c r="A8" s="11" t="s">
        <v>42</v>
      </c>
      <c r="B8" s="11" t="s">
        <v>70</v>
      </c>
      <c r="C8" s="11" t="s">
        <v>71</v>
      </c>
      <c r="D8" s="11"/>
      <c r="E8" s="13" t="str">
        <f t="shared" si="0"/>
        <v>Document Imaging | SCAN-INDEX</v>
      </c>
    </row>
    <row r="9" spans="1:5" ht="36" customHeight="1">
      <c r="A9" s="11" t="s">
        <v>45</v>
      </c>
      <c r="B9" s="11" t="s">
        <v>72</v>
      </c>
      <c r="C9" s="11" t="s">
        <v>73</v>
      </c>
      <c r="D9" s="11"/>
      <c r="E9" s="13" t="str">
        <f t="shared" si="0"/>
        <v>Active Directory / M365 | STAFF-STD</v>
      </c>
    </row>
    <row r="10" spans="1:5" ht="20.25" customHeight="1">
      <c r="A10" s="11" t="s">
        <v>49</v>
      </c>
      <c r="B10" s="11" t="s">
        <v>74</v>
      </c>
      <c r="C10" s="11" t="s">
        <v>75</v>
      </c>
      <c r="D10" s="11"/>
      <c r="E10" s="13" t="str">
        <f t="shared" si="0"/>
        <v>Branch Security System | NORTH-VAULT</v>
      </c>
    </row>
    <row r="11" spans="1:5" ht="20.25" customHeight="1">
      <c r="A11" s="11" t="s">
        <v>52</v>
      </c>
      <c r="B11" s="11" t="s">
        <v>76</v>
      </c>
      <c r="C11" s="11" t="s">
        <v>77</v>
      </c>
      <c r="D11" s="11"/>
      <c r="E11" s="13" t="str">
        <f t="shared" si="0"/>
        <v>Loan Servicing | DOC-EXPORT</v>
      </c>
    </row>
    <row r="12" spans="1:5" ht="20.25" customHeight="1">
      <c r="A12" s="11"/>
      <c r="B12" s="11"/>
      <c r="C12" s="11"/>
      <c r="D12" s="11"/>
      <c r="E12" s="13" t="str">
        <f t="shared" si="0"/>
        <v/>
      </c>
    </row>
    <row r="13" spans="1:5" ht="20.25" customHeight="1">
      <c r="A13" s="11"/>
      <c r="B13" s="11"/>
      <c r="C13" s="11"/>
      <c r="D13" s="11"/>
      <c r="E13" s="13" t="str">
        <f t="shared" si="0"/>
        <v/>
      </c>
    </row>
    <row r="14" spans="1:5" ht="20.25" customHeight="1">
      <c r="A14" s="11"/>
      <c r="B14" s="11"/>
      <c r="C14" s="11"/>
      <c r="D14" s="11"/>
      <c r="E14" s="13" t="str">
        <f t="shared" si="0"/>
        <v/>
      </c>
    </row>
    <row r="15" spans="1:5" ht="20.25" customHeight="1">
      <c r="A15" s="11"/>
      <c r="B15" s="11"/>
      <c r="C15" s="11"/>
      <c r="D15" s="11"/>
      <c r="E15" s="13" t="str">
        <f t="shared" si="0"/>
        <v/>
      </c>
    </row>
    <row r="16" spans="1:5" ht="20.25" customHeight="1">
      <c r="A16" s="11"/>
      <c r="B16" s="11"/>
      <c r="C16" s="11"/>
      <c r="D16" s="11"/>
      <c r="E16" s="13" t="str">
        <f t="shared" si="0"/>
        <v/>
      </c>
    </row>
    <row r="17" spans="1:5" ht="20.25" customHeight="1">
      <c r="A17" s="11"/>
      <c r="B17" s="11"/>
      <c r="C17" s="11"/>
      <c r="D17" s="11"/>
      <c r="E17" s="13" t="str">
        <f t="shared" si="0"/>
        <v/>
      </c>
    </row>
    <row r="18" spans="1:5" ht="20.25" customHeight="1">
      <c r="A18" s="11"/>
      <c r="B18" s="11"/>
      <c r="C18" s="11"/>
      <c r="D18" s="11"/>
      <c r="E18" s="13" t="str">
        <f t="shared" si="0"/>
        <v/>
      </c>
    </row>
    <row r="19" spans="1:5" ht="20.25" customHeight="1">
      <c r="A19" s="11"/>
      <c r="B19" s="11"/>
      <c r="C19" s="11"/>
      <c r="D19" s="11"/>
      <c r="E19" s="13" t="str">
        <f t="shared" si="0"/>
        <v/>
      </c>
    </row>
    <row r="20" spans="1:5" ht="20.25" customHeight="1">
      <c r="A20" s="11"/>
      <c r="B20" s="11"/>
      <c r="C20" s="11"/>
      <c r="D20" s="11"/>
      <c r="E20" s="13" t="str">
        <f t="shared" si="0"/>
        <v/>
      </c>
    </row>
    <row r="21" spans="1:5" ht="20.25" customHeight="1">
      <c r="A21" s="11"/>
      <c r="B21" s="11"/>
      <c r="C21" s="11"/>
      <c r="D21" s="11"/>
      <c r="E21" s="13" t="str">
        <f t="shared" si="0"/>
        <v/>
      </c>
    </row>
    <row r="22" spans="1:5" ht="20.25" customHeight="1">
      <c r="A22" s="11"/>
      <c r="B22" s="11"/>
      <c r="C22" s="11"/>
      <c r="D22" s="11"/>
      <c r="E22" s="13" t="str">
        <f t="shared" si="0"/>
        <v/>
      </c>
    </row>
    <row r="23" spans="1:5" ht="20.25" customHeight="1">
      <c r="A23" s="11"/>
      <c r="B23" s="11"/>
      <c r="C23" s="11"/>
      <c r="D23" s="11"/>
      <c r="E23" s="13" t="str">
        <f t="shared" si="0"/>
        <v/>
      </c>
    </row>
    <row r="24" spans="1:5" ht="20.25" customHeight="1">
      <c r="A24" s="11"/>
      <c r="B24" s="11"/>
      <c r="C24" s="11"/>
      <c r="D24" s="11"/>
      <c r="E24" s="13" t="str">
        <f t="shared" si="0"/>
        <v/>
      </c>
    </row>
    <row r="25" spans="1:5" ht="20.25" customHeight="1">
      <c r="A25" s="11"/>
      <c r="B25" s="11"/>
      <c r="C25" s="11"/>
      <c r="D25" s="11"/>
      <c r="E25" s="13" t="str">
        <f t="shared" si="0"/>
        <v/>
      </c>
    </row>
    <row r="26" spans="1:5" ht="20.25" customHeight="1">
      <c r="A26" s="11"/>
      <c r="B26" s="11"/>
      <c r="C26" s="11"/>
      <c r="D26" s="11"/>
      <c r="E26" s="13" t="str">
        <f t="shared" si="0"/>
        <v/>
      </c>
    </row>
    <row r="27" spans="1:5" ht="20.25" customHeight="1">
      <c r="A27" s="11"/>
      <c r="B27" s="11"/>
      <c r="C27" s="11"/>
      <c r="D27" s="11"/>
      <c r="E27" s="13" t="str">
        <f t="shared" si="0"/>
        <v/>
      </c>
    </row>
    <row r="28" spans="1:5" ht="20.25" customHeight="1">
      <c r="A28" s="11"/>
      <c r="B28" s="11"/>
      <c r="C28" s="11"/>
      <c r="D28" s="11"/>
      <c r="E28" s="13" t="str">
        <f t="shared" si="0"/>
        <v/>
      </c>
    </row>
    <row r="29" spans="1:5" ht="20.25" customHeight="1">
      <c r="A29" s="11"/>
      <c r="B29" s="11"/>
      <c r="C29" s="11"/>
      <c r="D29" s="11"/>
      <c r="E29" s="13" t="str">
        <f t="shared" si="0"/>
        <v/>
      </c>
    </row>
    <row r="30" spans="1:5" ht="20.25" customHeight="1">
      <c r="A30" s="11"/>
      <c r="B30" s="11"/>
      <c r="C30" s="11"/>
      <c r="D30" s="11"/>
      <c r="E30" s="13" t="str">
        <f t="shared" si="0"/>
        <v/>
      </c>
    </row>
    <row r="31" spans="1:5" ht="20.25" customHeight="1">
      <c r="A31" s="11"/>
      <c r="B31" s="11"/>
      <c r="C31" s="11"/>
      <c r="D31" s="11"/>
      <c r="E31" s="13" t="str">
        <f t="shared" si="0"/>
        <v/>
      </c>
    </row>
    <row r="32" spans="1:5" ht="20.25" customHeight="1">
      <c r="A32" s="11"/>
      <c r="B32" s="11"/>
      <c r="C32" s="11"/>
      <c r="D32" s="11"/>
      <c r="E32" s="13" t="str">
        <f t="shared" si="0"/>
        <v/>
      </c>
    </row>
    <row r="33" spans="1:5" ht="20.25" customHeight="1">
      <c r="A33" s="11"/>
      <c r="B33" s="11"/>
      <c r="C33" s="11"/>
      <c r="D33" s="11"/>
      <c r="E33" s="13" t="str">
        <f t="shared" si="0"/>
        <v/>
      </c>
    </row>
    <row r="34" spans="1:5" ht="20.25" customHeight="1">
      <c r="A34" s="11"/>
      <c r="B34" s="11"/>
      <c r="C34" s="11"/>
      <c r="D34" s="11"/>
      <c r="E34" s="13" t="str">
        <f t="shared" ref="E34:E61" si="1">IF($A34="","",$A34&amp;" | "&amp;$B34)</f>
        <v/>
      </c>
    </row>
    <row r="35" spans="1:5" ht="20.25" customHeight="1">
      <c r="A35" s="11"/>
      <c r="B35" s="11"/>
      <c r="C35" s="11"/>
      <c r="D35" s="11"/>
      <c r="E35" s="13" t="str">
        <f t="shared" si="1"/>
        <v/>
      </c>
    </row>
    <row r="36" spans="1:5" ht="20.25" customHeight="1">
      <c r="A36" s="11"/>
      <c r="B36" s="11"/>
      <c r="C36" s="11"/>
      <c r="D36" s="11"/>
      <c r="E36" s="13" t="str">
        <f t="shared" si="1"/>
        <v/>
      </c>
    </row>
    <row r="37" spans="1:5" ht="20.25" customHeight="1">
      <c r="A37" s="11"/>
      <c r="B37" s="11"/>
      <c r="C37" s="11"/>
      <c r="D37" s="11"/>
      <c r="E37" s="13" t="str">
        <f t="shared" si="1"/>
        <v/>
      </c>
    </row>
    <row r="38" spans="1:5" ht="20.25" customHeight="1">
      <c r="A38" s="11"/>
      <c r="B38" s="11"/>
      <c r="C38" s="11"/>
      <c r="D38" s="11"/>
      <c r="E38" s="13" t="str">
        <f t="shared" si="1"/>
        <v/>
      </c>
    </row>
    <row r="39" spans="1:5" ht="20.25" customHeight="1">
      <c r="A39" s="11"/>
      <c r="B39" s="11"/>
      <c r="C39" s="11"/>
      <c r="D39" s="11"/>
      <c r="E39" s="13" t="str">
        <f t="shared" si="1"/>
        <v/>
      </c>
    </row>
    <row r="40" spans="1:5" ht="20.25" customHeight="1">
      <c r="A40" s="11"/>
      <c r="B40" s="11"/>
      <c r="C40" s="11"/>
      <c r="D40" s="11"/>
      <c r="E40" s="13" t="str">
        <f t="shared" si="1"/>
        <v/>
      </c>
    </row>
    <row r="41" spans="1:5" ht="20.25" customHeight="1">
      <c r="A41" s="11"/>
      <c r="B41" s="11"/>
      <c r="C41" s="11"/>
      <c r="D41" s="11"/>
      <c r="E41" s="13" t="str">
        <f t="shared" si="1"/>
        <v/>
      </c>
    </row>
    <row r="42" spans="1:5" ht="20.25" customHeight="1">
      <c r="A42" s="11"/>
      <c r="B42" s="11"/>
      <c r="C42" s="11"/>
      <c r="D42" s="11"/>
      <c r="E42" s="13" t="str">
        <f t="shared" si="1"/>
        <v/>
      </c>
    </row>
    <row r="43" spans="1:5" ht="20.25" customHeight="1">
      <c r="A43" s="11"/>
      <c r="B43" s="11"/>
      <c r="C43" s="11"/>
      <c r="D43" s="11"/>
      <c r="E43" s="13" t="str">
        <f t="shared" si="1"/>
        <v/>
      </c>
    </row>
    <row r="44" spans="1:5" ht="20.25" customHeight="1">
      <c r="A44" s="11"/>
      <c r="B44" s="11"/>
      <c r="C44" s="11"/>
      <c r="D44" s="11"/>
      <c r="E44" s="13" t="str">
        <f t="shared" si="1"/>
        <v/>
      </c>
    </row>
    <row r="45" spans="1:5" ht="20.25" customHeight="1">
      <c r="A45" s="11"/>
      <c r="B45" s="11"/>
      <c r="C45" s="11"/>
      <c r="D45" s="11"/>
      <c r="E45" s="13" t="str">
        <f t="shared" si="1"/>
        <v/>
      </c>
    </row>
    <row r="46" spans="1:5" ht="20.25" customHeight="1">
      <c r="A46" s="11"/>
      <c r="B46" s="11"/>
      <c r="C46" s="11"/>
      <c r="D46" s="11"/>
      <c r="E46" s="13" t="str">
        <f t="shared" si="1"/>
        <v/>
      </c>
    </row>
    <row r="47" spans="1:5" ht="20.25" customHeight="1">
      <c r="A47" s="11"/>
      <c r="B47" s="11"/>
      <c r="C47" s="11"/>
      <c r="D47" s="11"/>
      <c r="E47" s="13" t="str">
        <f t="shared" si="1"/>
        <v/>
      </c>
    </row>
    <row r="48" spans="1:5" ht="20.25" customHeight="1">
      <c r="A48" s="11"/>
      <c r="B48" s="11"/>
      <c r="C48" s="11"/>
      <c r="D48" s="11"/>
      <c r="E48" s="13" t="str">
        <f t="shared" si="1"/>
        <v/>
      </c>
    </row>
    <row r="49" spans="1:5" ht="20.25" customHeight="1">
      <c r="A49" s="11"/>
      <c r="B49" s="11"/>
      <c r="C49" s="11"/>
      <c r="D49" s="11"/>
      <c r="E49" s="13" t="str">
        <f t="shared" si="1"/>
        <v/>
      </c>
    </row>
    <row r="50" spans="1:5" ht="20.25" customHeight="1">
      <c r="A50" s="11"/>
      <c r="B50" s="11"/>
      <c r="C50" s="11"/>
      <c r="D50" s="11"/>
      <c r="E50" s="13" t="str">
        <f t="shared" si="1"/>
        <v/>
      </c>
    </row>
    <row r="51" spans="1:5" ht="20.25" customHeight="1">
      <c r="A51" s="11"/>
      <c r="B51" s="11"/>
      <c r="C51" s="11"/>
      <c r="D51" s="11"/>
      <c r="E51" s="13" t="str">
        <f t="shared" si="1"/>
        <v/>
      </c>
    </row>
    <row r="52" spans="1:5" ht="20.25" customHeight="1">
      <c r="A52" s="11"/>
      <c r="B52" s="11"/>
      <c r="C52" s="11"/>
      <c r="D52" s="11"/>
      <c r="E52" s="13" t="str">
        <f t="shared" si="1"/>
        <v/>
      </c>
    </row>
    <row r="53" spans="1:5" ht="20.25" customHeight="1">
      <c r="A53" s="11"/>
      <c r="B53" s="11"/>
      <c r="C53" s="11"/>
      <c r="D53" s="11"/>
      <c r="E53" s="13" t="str">
        <f t="shared" si="1"/>
        <v/>
      </c>
    </row>
    <row r="54" spans="1:5" ht="20.25" customHeight="1">
      <c r="A54" s="11"/>
      <c r="B54" s="11"/>
      <c r="C54" s="11"/>
      <c r="D54" s="11"/>
      <c r="E54" s="13" t="str">
        <f t="shared" si="1"/>
        <v/>
      </c>
    </row>
    <row r="55" spans="1:5" ht="20.25" customHeight="1">
      <c r="A55" s="11"/>
      <c r="B55" s="11"/>
      <c r="C55" s="11"/>
      <c r="D55" s="11"/>
      <c r="E55" s="13" t="str">
        <f t="shared" si="1"/>
        <v/>
      </c>
    </row>
    <row r="56" spans="1:5" ht="20.25" customHeight="1">
      <c r="A56" s="11"/>
      <c r="B56" s="11"/>
      <c r="C56" s="11"/>
      <c r="D56" s="11"/>
      <c r="E56" s="13" t="str">
        <f t="shared" si="1"/>
        <v/>
      </c>
    </row>
    <row r="57" spans="1:5" ht="20.25" customHeight="1">
      <c r="A57" s="11"/>
      <c r="B57" s="11"/>
      <c r="C57" s="11"/>
      <c r="D57" s="11"/>
      <c r="E57" s="13" t="str">
        <f t="shared" si="1"/>
        <v/>
      </c>
    </row>
    <row r="58" spans="1:5" ht="20.25" customHeight="1">
      <c r="A58" s="11"/>
      <c r="B58" s="11"/>
      <c r="C58" s="11"/>
      <c r="D58" s="11"/>
      <c r="E58" s="13" t="str">
        <f t="shared" si="1"/>
        <v/>
      </c>
    </row>
    <row r="59" spans="1:5" ht="20.25" customHeight="1">
      <c r="A59" s="11"/>
      <c r="B59" s="11"/>
      <c r="C59" s="11"/>
      <c r="D59" s="11"/>
      <c r="E59" s="13" t="str">
        <f t="shared" si="1"/>
        <v/>
      </c>
    </row>
    <row r="60" spans="1:5" ht="20.25" customHeight="1">
      <c r="A60" s="11"/>
      <c r="B60" s="11"/>
      <c r="C60" s="11"/>
      <c r="D60" s="11"/>
      <c r="E60" s="13" t="str">
        <f t="shared" si="1"/>
        <v/>
      </c>
    </row>
    <row r="61" spans="1:5" ht="20.25" customHeight="1">
      <c r="A61" s="11"/>
      <c r="B61" s="11"/>
      <c r="C61" s="11"/>
      <c r="D61" s="11"/>
      <c r="E61" s="13" t="str">
        <f t="shared" si="1"/>
        <v/>
      </c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'1. Applications'!$A$2:$A$31</xm:f>
          </x14:formula1>
          <x14:formula2>
            <xm:f>0</xm:f>
          </x14:formula2>
          <xm:sqref>A2:A61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A4716"/>
  </sheetPr>
  <dimension ref="A1:R49"/>
  <sheetViews>
    <sheetView zoomScaleNormal="100" workbookViewId="0">
      <pane xSplit="3" ySplit="3" topLeftCell="D4" activePane="bottomRight" state="frozen"/>
      <selection pane="bottomRight" activeCell="D3" sqref="D3"/>
      <selection pane="bottomLeft" activeCell="A4" sqref="A4"/>
      <selection pane="topRight" activeCell="D1" sqref="D1"/>
    </sheetView>
  </sheetViews>
  <sheetFormatPr defaultColWidth="8.5703125" defaultRowHeight="14.45"/>
  <cols>
    <col min="1" max="1" width="22" customWidth="1"/>
    <col min="2" max="2" width="18" customWidth="1"/>
    <col min="3" max="3" width="32" customWidth="1"/>
    <col min="4" max="13" width="8" customWidth="1"/>
    <col min="14" max="14" width="9" customWidth="1"/>
    <col min="15" max="15" width="36" customWidth="1"/>
    <col min="16" max="16" width="18" customWidth="1"/>
    <col min="17" max="17" width="22" customWidth="1"/>
    <col min="18" max="18" width="16" customWidth="1"/>
  </cols>
  <sheetData>
    <row r="1" spans="1:18" ht="30" customHeight="1">
      <c r="A1" s="23" t="s">
        <v>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0.45">
      <c r="A2" s="5" t="s">
        <v>79</v>
      </c>
      <c r="B2" s="14" t="s">
        <v>80</v>
      </c>
      <c r="N2" s="15">
        <f>COUNTA($D$3:$M$3)</f>
        <v>5</v>
      </c>
      <c r="O2" s="2" t="s">
        <v>81</v>
      </c>
    </row>
    <row r="3" spans="1:18" ht="25.5" customHeight="1">
      <c r="A3" s="16" t="s">
        <v>24</v>
      </c>
      <c r="B3" s="16" t="s">
        <v>82</v>
      </c>
      <c r="C3" s="16" t="s">
        <v>83</v>
      </c>
      <c r="D3" s="16" t="s">
        <v>84</v>
      </c>
      <c r="E3" s="16" t="s">
        <v>85</v>
      </c>
      <c r="F3" s="16" t="s">
        <v>86</v>
      </c>
      <c r="G3" s="16" t="s">
        <v>87</v>
      </c>
      <c r="H3" s="16" t="s">
        <v>88</v>
      </c>
      <c r="I3" s="16"/>
      <c r="J3" s="16"/>
      <c r="K3" s="16"/>
      <c r="L3" s="16"/>
      <c r="M3" s="16"/>
      <c r="N3" s="16" t="s">
        <v>89</v>
      </c>
      <c r="O3" s="16" t="s">
        <v>90</v>
      </c>
      <c r="P3" s="16" t="s">
        <v>91</v>
      </c>
      <c r="Q3" s="16" t="s">
        <v>92</v>
      </c>
      <c r="R3" s="16" t="s">
        <v>93</v>
      </c>
    </row>
    <row r="4" spans="1:18" ht="36">
      <c r="A4" s="11" t="s">
        <v>45</v>
      </c>
      <c r="B4" s="11" t="s">
        <v>72</v>
      </c>
      <c r="C4" s="13" t="str">
        <f>IF(OR($A4="",$B4=""),"",IFERROR(INDEX('2. App Roles'!$C$2:$C$61,MATCH($A4&amp;" | "&amp;$B4,'2. App Roles'!$E$2:$E$61,0)),"— add it to tab 2 first —"))</f>
        <v>Email, Teams, shared drives — standard staff</v>
      </c>
      <c r="D4" s="17" t="s">
        <v>94</v>
      </c>
      <c r="E4" s="17" t="s">
        <v>94</v>
      </c>
      <c r="F4" s="17" t="s">
        <v>94</v>
      </c>
      <c r="G4" s="17" t="s">
        <v>94</v>
      </c>
      <c r="H4" s="17" t="s">
        <v>94</v>
      </c>
      <c r="I4" s="17"/>
      <c r="J4" s="17"/>
      <c r="K4" s="17"/>
      <c r="L4" s="17"/>
      <c r="M4" s="17"/>
      <c r="N4" s="13">
        <f t="shared" ref="N4:N43" si="0">IF(COUNTIF($D4:$M4,"x")=0,"",COUNTIF($D4:$M4,"x"))</f>
        <v>5</v>
      </c>
      <c r="O4" s="13" t="str">
        <f t="shared" ref="O4:O43" si="1">IF($N4="","",IF($N4=$N$2,"BASE — everyone in the job has it",IF($N4=1,"ONE-OFF — creep to cut, or a branch layer","SHARED by "&amp;$N4&amp;" of "&amp;$N$2&amp;" — next-layer candidate")))</f>
        <v>BASE — everyone in the job has it</v>
      </c>
      <c r="P4" s="13" t="str">
        <f t="shared" ref="P4:P43" si="2">IF($N4="","",IF($N4=$N$2,$B$46,IF($N4=1,"— decide —",$B$47)))</f>
        <v>Base Teller</v>
      </c>
      <c r="Q4" s="13" t="str">
        <f t="shared" ref="Q4:Q43" si="3">IF($N4="","",$A4)</f>
        <v>Active Directory / M365</v>
      </c>
      <c r="R4" s="13" t="str">
        <f t="shared" ref="R4:R43" si="4">IF($N4="","",$B4)</f>
        <v>STAFF-STD</v>
      </c>
    </row>
    <row r="5" spans="1:18" ht="36">
      <c r="A5" s="11" t="s">
        <v>29</v>
      </c>
      <c r="B5" s="11" t="s">
        <v>58</v>
      </c>
      <c r="C5" s="13" t="str">
        <f>IF(OR($A5="",$B5=""),"",IFERROR(INDEX('2. App Roles'!$C$2:$C$61,MATCH($A5&amp;" | "&amp;$B5,'2. App Roles'!$E$2:$E$61,0)),"— add it to tab 2 first —"))</f>
        <v>Read-only customer and account inquiry</v>
      </c>
      <c r="D5" s="17" t="s">
        <v>94</v>
      </c>
      <c r="E5" s="17" t="s">
        <v>94</v>
      </c>
      <c r="F5" s="17" t="s">
        <v>94</v>
      </c>
      <c r="G5" s="17" t="s">
        <v>94</v>
      </c>
      <c r="H5" s="17" t="s">
        <v>94</v>
      </c>
      <c r="I5" s="17"/>
      <c r="J5" s="17"/>
      <c r="K5" s="17"/>
      <c r="L5" s="17"/>
      <c r="M5" s="17"/>
      <c r="N5" s="13">
        <f t="shared" si="0"/>
        <v>5</v>
      </c>
      <c r="O5" s="13" t="str">
        <f t="shared" si="1"/>
        <v>BASE — everyone in the job has it</v>
      </c>
      <c r="P5" s="13" t="str">
        <f t="shared" si="2"/>
        <v>Base Teller</v>
      </c>
      <c r="Q5" s="13" t="str">
        <f t="shared" si="3"/>
        <v>Fiserv Premier</v>
      </c>
      <c r="R5" s="13" t="str">
        <f t="shared" si="4"/>
        <v>INQUIRY</v>
      </c>
    </row>
    <row r="6" spans="1:18" ht="36">
      <c r="A6" s="11" t="s">
        <v>29</v>
      </c>
      <c r="B6" s="11" t="s">
        <v>60</v>
      </c>
      <c r="C6" s="13" t="str">
        <f>IF(OR($A6="",$B6=""),"",IFERROR(INDEX('2. App Roles'!$C$2:$C$61,MATCH($A6&amp;" | "&amp;$B6,'2. App Roles'!$E$2:$E$61,0)),"— add it to tab 2 first —"))</f>
        <v>Standard teller transactions, cash drawer, holds</v>
      </c>
      <c r="D6" s="17" t="s">
        <v>94</v>
      </c>
      <c r="E6" s="17" t="s">
        <v>94</v>
      </c>
      <c r="F6" s="17" t="s">
        <v>94</v>
      </c>
      <c r="G6" s="17" t="s">
        <v>94</v>
      </c>
      <c r="H6" s="17" t="s">
        <v>94</v>
      </c>
      <c r="I6" s="17"/>
      <c r="J6" s="17"/>
      <c r="K6" s="17"/>
      <c r="L6" s="17"/>
      <c r="M6" s="17"/>
      <c r="N6" s="13">
        <f t="shared" si="0"/>
        <v>5</v>
      </c>
      <c r="O6" s="13" t="str">
        <f t="shared" si="1"/>
        <v>BASE — everyone in the job has it</v>
      </c>
      <c r="P6" s="13" t="str">
        <f t="shared" si="2"/>
        <v>Base Teller</v>
      </c>
      <c r="Q6" s="13" t="str">
        <f t="shared" si="3"/>
        <v>Fiserv Premier</v>
      </c>
      <c r="R6" s="13" t="str">
        <f t="shared" si="4"/>
        <v>TELLER-STD</v>
      </c>
    </row>
    <row r="7" spans="1:18" ht="20.45">
      <c r="A7" s="11" t="s">
        <v>42</v>
      </c>
      <c r="B7" s="11" t="s">
        <v>70</v>
      </c>
      <c r="C7" s="13" t="str">
        <f>IF(OR($A7="",$B7=""),"",IFERROR(INDEX('2. App Roles'!$C$2:$C$61,MATCH($A7&amp;" | "&amp;$B7,'2. App Roles'!$E$2:$E$61,0)),"— add it to tab 2 first —"))</f>
        <v>Scan and index documents</v>
      </c>
      <c r="D7" s="17" t="s">
        <v>94</v>
      </c>
      <c r="E7" s="17" t="s">
        <v>94</v>
      </c>
      <c r="F7" s="17" t="s">
        <v>94</v>
      </c>
      <c r="G7" s="17" t="s">
        <v>94</v>
      </c>
      <c r="H7" s="17" t="s">
        <v>94</v>
      </c>
      <c r="I7" s="17"/>
      <c r="J7" s="17"/>
      <c r="K7" s="17"/>
      <c r="L7" s="17"/>
      <c r="M7" s="17"/>
      <c r="N7" s="13">
        <f t="shared" si="0"/>
        <v>5</v>
      </c>
      <c r="O7" s="13" t="str">
        <f t="shared" si="1"/>
        <v>BASE — everyone in the job has it</v>
      </c>
      <c r="P7" s="13" t="str">
        <f t="shared" si="2"/>
        <v>Base Teller</v>
      </c>
      <c r="Q7" s="13" t="str">
        <f t="shared" si="3"/>
        <v>Document Imaging</v>
      </c>
      <c r="R7" s="13" t="str">
        <f t="shared" si="4"/>
        <v>SCAN-INDEX</v>
      </c>
    </row>
    <row r="8" spans="1:18" ht="20.45">
      <c r="A8" s="11" t="s">
        <v>29</v>
      </c>
      <c r="B8" s="11" t="s">
        <v>62</v>
      </c>
      <c r="C8" s="13" t="str">
        <f>IF(OR($A8="",$B8=""),"",IFERROR(INDEX('2. App Roles'!$C$2:$C$61,MATCH($A8&amp;" | "&amp;$B8,'2. App Roles'!$E$2:$E$61,0)),"— add it to tab 2 first —"))</f>
        <v>Teller plus overrides and vault access</v>
      </c>
      <c r="D8" s="17"/>
      <c r="E8" s="17" t="s">
        <v>94</v>
      </c>
      <c r="F8" s="17"/>
      <c r="G8" s="17" t="s">
        <v>94</v>
      </c>
      <c r="H8" s="17"/>
      <c r="I8" s="17"/>
      <c r="J8" s="17"/>
      <c r="K8" s="17"/>
      <c r="L8" s="17"/>
      <c r="M8" s="17"/>
      <c r="N8" s="13">
        <f t="shared" si="0"/>
        <v>2</v>
      </c>
      <c r="O8" s="13" t="str">
        <f t="shared" si="1"/>
        <v>SHARED by 2 of 5 — next-layer candidate</v>
      </c>
      <c r="P8" s="13" t="str">
        <f t="shared" si="2"/>
        <v>Teller II</v>
      </c>
      <c r="Q8" s="13" t="str">
        <f t="shared" si="3"/>
        <v>Fiserv Premier</v>
      </c>
      <c r="R8" s="13" t="str">
        <f t="shared" si="4"/>
        <v>TELLER-SUP</v>
      </c>
    </row>
    <row r="9" spans="1:18" ht="20.45">
      <c r="A9" s="11" t="s">
        <v>34</v>
      </c>
      <c r="B9" s="11" t="s">
        <v>64</v>
      </c>
      <c r="C9" s="13" t="str">
        <f>IF(OR($A9="",$B9=""),"",IFERROR(INDEX('2. App Roles'!$C$2:$C$61,MATCH($A9&amp;" | "&amp;$B9,'2. App Roles'!$E$2:$E$61,0)),"— add it to tab 2 first —"))</f>
        <v>Create outgoing wires (cannot release)</v>
      </c>
      <c r="D9" s="17"/>
      <c r="E9" s="17" t="s">
        <v>94</v>
      </c>
      <c r="F9" s="17"/>
      <c r="G9" s="17" t="s">
        <v>94</v>
      </c>
      <c r="H9" s="17"/>
      <c r="I9" s="17"/>
      <c r="J9" s="17"/>
      <c r="K9" s="17"/>
      <c r="L9" s="17"/>
      <c r="M9" s="17"/>
      <c r="N9" s="13">
        <f t="shared" si="0"/>
        <v>2</v>
      </c>
      <c r="O9" s="13" t="str">
        <f t="shared" si="1"/>
        <v>SHARED by 2 of 5 — next-layer candidate</v>
      </c>
      <c r="P9" s="13" t="str">
        <f t="shared" si="2"/>
        <v>Teller II</v>
      </c>
      <c r="Q9" s="13" t="str">
        <f t="shared" si="3"/>
        <v>Wire Transfer System</v>
      </c>
      <c r="R9" s="13" t="str">
        <f t="shared" si="4"/>
        <v>WIRE-ENTRY</v>
      </c>
    </row>
    <row r="10" spans="1:18" ht="36">
      <c r="A10" s="11" t="s">
        <v>49</v>
      </c>
      <c r="B10" s="11" t="s">
        <v>74</v>
      </c>
      <c r="C10" s="13" t="str">
        <f>IF(OR($A10="",$B10=""),"",IFERROR(INDEX('2. App Roles'!$C$2:$C$61,MATCH($A10&amp;" | "&amp;$B10,'2. App Roles'!$E$2:$E$61,0)),"— add it to tab 2 first —"))</f>
        <v>North branch vault, alarm code, and drawer assignment</v>
      </c>
      <c r="D10" s="17"/>
      <c r="E10" s="17"/>
      <c r="F10" s="17"/>
      <c r="G10" s="17"/>
      <c r="H10" s="17" t="s">
        <v>94</v>
      </c>
      <c r="I10" s="17"/>
      <c r="J10" s="17"/>
      <c r="K10" s="17"/>
      <c r="L10" s="17"/>
      <c r="M10" s="17"/>
      <c r="N10" s="13">
        <f t="shared" si="0"/>
        <v>1</v>
      </c>
      <c r="O10" s="13" t="str">
        <f t="shared" si="1"/>
        <v>ONE-OFF — creep to cut, or a branch layer</v>
      </c>
      <c r="P10" s="13" t="str">
        <f t="shared" si="2"/>
        <v>— decide —</v>
      </c>
      <c r="Q10" s="13" t="str">
        <f t="shared" si="3"/>
        <v>Branch Security System</v>
      </c>
      <c r="R10" s="13" t="str">
        <f t="shared" si="4"/>
        <v>NORTH-VAULT</v>
      </c>
    </row>
    <row r="11" spans="1:18" ht="20.45">
      <c r="A11" s="11" t="s">
        <v>52</v>
      </c>
      <c r="B11" s="11" t="s">
        <v>76</v>
      </c>
      <c r="C11" s="13" t="str">
        <f>IF(OR($A11="",$B11=""),"",IFERROR(INDEX('2. App Roles'!$C$2:$C$61,MATCH($A11&amp;" | "&amp;$B11,'2. App Roles'!$E$2:$E$61,0)),"— add it to tab 2 first —"))</f>
        <v>Export loan documents in bulk</v>
      </c>
      <c r="D11" s="17"/>
      <c r="E11" s="17"/>
      <c r="F11" s="17" t="s">
        <v>94</v>
      </c>
      <c r="G11" s="17"/>
      <c r="H11" s="17"/>
      <c r="I11" s="17"/>
      <c r="J11" s="17"/>
      <c r="K11" s="17"/>
      <c r="L11" s="17"/>
      <c r="M11" s="17"/>
      <c r="N11" s="13">
        <f t="shared" si="0"/>
        <v>1</v>
      </c>
      <c r="O11" s="13" t="str">
        <f t="shared" si="1"/>
        <v>ONE-OFF — creep to cut, or a branch layer</v>
      </c>
      <c r="P11" s="13" t="str">
        <f t="shared" si="2"/>
        <v>— decide —</v>
      </c>
      <c r="Q11" s="13" t="str">
        <f t="shared" si="3"/>
        <v>Loan Servicing</v>
      </c>
      <c r="R11" s="13" t="str">
        <f t="shared" si="4"/>
        <v>DOC-EXPORT</v>
      </c>
    </row>
    <row r="12" spans="1:18" ht="20.45">
      <c r="A12" s="11"/>
      <c r="B12" s="11"/>
      <c r="C12" s="13" t="str">
        <f>IF(OR($A12="",$B12=""),"",IFERROR(INDEX('2. App Roles'!$C$2:$C$61,MATCH($A12&amp;" | "&amp;$B12,'2. App Roles'!$E$2:$E$61,0)),"— add it to tab 2 first —"))</f>
        <v/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3" t="str">
        <f t="shared" si="0"/>
        <v/>
      </c>
      <c r="O12" s="13" t="str">
        <f t="shared" si="1"/>
        <v/>
      </c>
      <c r="P12" s="13" t="str">
        <f t="shared" si="2"/>
        <v/>
      </c>
      <c r="Q12" s="13" t="str">
        <f t="shared" si="3"/>
        <v/>
      </c>
      <c r="R12" s="13" t="str">
        <f t="shared" si="4"/>
        <v/>
      </c>
    </row>
    <row r="13" spans="1:18" ht="20.45">
      <c r="A13" s="11"/>
      <c r="B13" s="11"/>
      <c r="C13" s="13" t="str">
        <f>IF(OR($A13="",$B13=""),"",IFERROR(INDEX('2. App Roles'!$C$2:$C$61,MATCH($A13&amp;" | "&amp;$B13,'2. App Roles'!$E$2:$E$61,0)),"— add it to tab 2 first —"))</f>
        <v/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3" t="str">
        <f t="shared" si="0"/>
        <v/>
      </c>
      <c r="O13" s="13" t="str">
        <f t="shared" si="1"/>
        <v/>
      </c>
      <c r="P13" s="13" t="str">
        <f t="shared" si="2"/>
        <v/>
      </c>
      <c r="Q13" s="13" t="str">
        <f t="shared" si="3"/>
        <v/>
      </c>
      <c r="R13" s="13" t="str">
        <f t="shared" si="4"/>
        <v/>
      </c>
    </row>
    <row r="14" spans="1:18" ht="20.45">
      <c r="A14" s="11"/>
      <c r="B14" s="11"/>
      <c r="C14" s="13" t="str">
        <f>IF(OR($A14="",$B14=""),"",IFERROR(INDEX('2. App Roles'!$C$2:$C$61,MATCH($A14&amp;" | "&amp;$B14,'2. App Roles'!$E$2:$E$61,0)),"— add it to tab 2 first —"))</f>
        <v/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3" t="str">
        <f t="shared" si="0"/>
        <v/>
      </c>
      <c r="O14" s="13" t="str">
        <f t="shared" si="1"/>
        <v/>
      </c>
      <c r="P14" s="13" t="str">
        <f t="shared" si="2"/>
        <v/>
      </c>
      <c r="Q14" s="13" t="str">
        <f t="shared" si="3"/>
        <v/>
      </c>
      <c r="R14" s="13" t="str">
        <f t="shared" si="4"/>
        <v/>
      </c>
    </row>
    <row r="15" spans="1:18" ht="20.45">
      <c r="A15" s="11"/>
      <c r="B15" s="11"/>
      <c r="C15" s="13" t="str">
        <f>IF(OR($A15="",$B15=""),"",IFERROR(INDEX('2. App Roles'!$C$2:$C$61,MATCH($A15&amp;" | "&amp;$B15,'2. App Roles'!$E$2:$E$61,0)),"— add it to tab 2 first —"))</f>
        <v/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3" t="str">
        <f t="shared" si="0"/>
        <v/>
      </c>
      <c r="O15" s="13" t="str">
        <f t="shared" si="1"/>
        <v/>
      </c>
      <c r="P15" s="13" t="str">
        <f t="shared" si="2"/>
        <v/>
      </c>
      <c r="Q15" s="13" t="str">
        <f t="shared" si="3"/>
        <v/>
      </c>
      <c r="R15" s="13" t="str">
        <f t="shared" si="4"/>
        <v/>
      </c>
    </row>
    <row r="16" spans="1:18" ht="20.45">
      <c r="A16" s="11"/>
      <c r="B16" s="11"/>
      <c r="C16" s="13" t="str">
        <f>IF(OR($A16="",$B16=""),"",IFERROR(INDEX('2. App Roles'!$C$2:$C$61,MATCH($A16&amp;" | "&amp;$B16,'2. App Roles'!$E$2:$E$61,0)),"— add it to tab 2 first —"))</f>
        <v/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3" t="str">
        <f t="shared" si="0"/>
        <v/>
      </c>
      <c r="O16" s="13" t="str">
        <f t="shared" si="1"/>
        <v/>
      </c>
      <c r="P16" s="13" t="str">
        <f t="shared" si="2"/>
        <v/>
      </c>
      <c r="Q16" s="13" t="str">
        <f t="shared" si="3"/>
        <v/>
      </c>
      <c r="R16" s="13" t="str">
        <f t="shared" si="4"/>
        <v/>
      </c>
    </row>
    <row r="17" spans="1:18" ht="20.45">
      <c r="A17" s="11"/>
      <c r="B17" s="11"/>
      <c r="C17" s="13" t="str">
        <f>IF(OR($A17="",$B17=""),"",IFERROR(INDEX('2. App Roles'!$C$2:$C$61,MATCH($A17&amp;" | "&amp;$B17,'2. App Roles'!$E$2:$E$61,0)),"— add it to tab 2 first —"))</f>
        <v/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3" t="str">
        <f t="shared" si="0"/>
        <v/>
      </c>
      <c r="O17" s="13" t="str">
        <f t="shared" si="1"/>
        <v/>
      </c>
      <c r="P17" s="13" t="str">
        <f t="shared" si="2"/>
        <v/>
      </c>
      <c r="Q17" s="13" t="str">
        <f t="shared" si="3"/>
        <v/>
      </c>
      <c r="R17" s="13" t="str">
        <f t="shared" si="4"/>
        <v/>
      </c>
    </row>
    <row r="18" spans="1:18" ht="20.45">
      <c r="A18" s="11"/>
      <c r="B18" s="11"/>
      <c r="C18" s="13" t="str">
        <f>IF(OR($A18="",$B18=""),"",IFERROR(INDEX('2. App Roles'!$C$2:$C$61,MATCH($A18&amp;" | "&amp;$B18,'2. App Roles'!$E$2:$E$61,0)),"— add it to tab 2 first —"))</f>
        <v/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3" t="str">
        <f t="shared" si="0"/>
        <v/>
      </c>
      <c r="O18" s="13" t="str">
        <f t="shared" si="1"/>
        <v/>
      </c>
      <c r="P18" s="13" t="str">
        <f t="shared" si="2"/>
        <v/>
      </c>
      <c r="Q18" s="13" t="str">
        <f t="shared" si="3"/>
        <v/>
      </c>
      <c r="R18" s="13" t="str">
        <f t="shared" si="4"/>
        <v/>
      </c>
    </row>
    <row r="19" spans="1:18" ht="20.45">
      <c r="A19" s="11"/>
      <c r="B19" s="11"/>
      <c r="C19" s="13" t="str">
        <f>IF(OR($A19="",$B19=""),"",IFERROR(INDEX('2. App Roles'!$C$2:$C$61,MATCH($A19&amp;" | "&amp;$B19,'2. App Roles'!$E$2:$E$61,0)),"— add it to tab 2 first —"))</f>
        <v/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3" t="str">
        <f t="shared" si="0"/>
        <v/>
      </c>
      <c r="O19" s="13" t="str">
        <f t="shared" si="1"/>
        <v/>
      </c>
      <c r="P19" s="13" t="str">
        <f t="shared" si="2"/>
        <v/>
      </c>
      <c r="Q19" s="13" t="str">
        <f t="shared" si="3"/>
        <v/>
      </c>
      <c r="R19" s="13" t="str">
        <f t="shared" si="4"/>
        <v/>
      </c>
    </row>
    <row r="20" spans="1:18" ht="20.45">
      <c r="A20" s="11"/>
      <c r="B20" s="11"/>
      <c r="C20" s="13" t="str">
        <f>IF(OR($A20="",$B20=""),"",IFERROR(INDEX('2. App Roles'!$C$2:$C$61,MATCH($A20&amp;" | "&amp;$B20,'2. App Roles'!$E$2:$E$61,0)),"— add it to tab 2 first —"))</f>
        <v/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3" t="str">
        <f t="shared" si="0"/>
        <v/>
      </c>
      <c r="O20" s="13" t="str">
        <f t="shared" si="1"/>
        <v/>
      </c>
      <c r="P20" s="13" t="str">
        <f t="shared" si="2"/>
        <v/>
      </c>
      <c r="Q20" s="13" t="str">
        <f t="shared" si="3"/>
        <v/>
      </c>
      <c r="R20" s="13" t="str">
        <f t="shared" si="4"/>
        <v/>
      </c>
    </row>
    <row r="21" spans="1:18" ht="20.45">
      <c r="A21" s="11"/>
      <c r="B21" s="11"/>
      <c r="C21" s="13" t="str">
        <f>IF(OR($A21="",$B21=""),"",IFERROR(INDEX('2. App Roles'!$C$2:$C$61,MATCH($A21&amp;" | "&amp;$B21,'2. App Roles'!$E$2:$E$61,0)),"— add it to tab 2 first —"))</f>
        <v/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3" t="str">
        <f t="shared" si="0"/>
        <v/>
      </c>
      <c r="O21" s="13" t="str">
        <f t="shared" si="1"/>
        <v/>
      </c>
      <c r="P21" s="13" t="str">
        <f t="shared" si="2"/>
        <v/>
      </c>
      <c r="Q21" s="13" t="str">
        <f t="shared" si="3"/>
        <v/>
      </c>
      <c r="R21" s="13" t="str">
        <f t="shared" si="4"/>
        <v/>
      </c>
    </row>
    <row r="22" spans="1:18" ht="20.45">
      <c r="A22" s="11"/>
      <c r="B22" s="11"/>
      <c r="C22" s="13" t="str">
        <f>IF(OR($A22="",$B22=""),"",IFERROR(INDEX('2. App Roles'!$C$2:$C$61,MATCH($A22&amp;" | "&amp;$B22,'2. App Roles'!$E$2:$E$61,0)),"— add it to tab 2 first —"))</f>
        <v/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3" t="str">
        <f t="shared" si="0"/>
        <v/>
      </c>
      <c r="O22" s="13" t="str">
        <f t="shared" si="1"/>
        <v/>
      </c>
      <c r="P22" s="13" t="str">
        <f t="shared" si="2"/>
        <v/>
      </c>
      <c r="Q22" s="13" t="str">
        <f t="shared" si="3"/>
        <v/>
      </c>
      <c r="R22" s="13" t="str">
        <f t="shared" si="4"/>
        <v/>
      </c>
    </row>
    <row r="23" spans="1:18" ht="20.45">
      <c r="A23" s="11"/>
      <c r="B23" s="11"/>
      <c r="C23" s="13" t="str">
        <f>IF(OR($A23="",$B23=""),"",IFERROR(INDEX('2. App Roles'!$C$2:$C$61,MATCH($A23&amp;" | "&amp;$B23,'2. App Roles'!$E$2:$E$61,0)),"— add it to tab 2 first —"))</f>
        <v/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3" t="str">
        <f t="shared" si="0"/>
        <v/>
      </c>
      <c r="O23" s="13" t="str">
        <f t="shared" si="1"/>
        <v/>
      </c>
      <c r="P23" s="13" t="str">
        <f t="shared" si="2"/>
        <v/>
      </c>
      <c r="Q23" s="13" t="str">
        <f t="shared" si="3"/>
        <v/>
      </c>
      <c r="R23" s="13" t="str">
        <f t="shared" si="4"/>
        <v/>
      </c>
    </row>
    <row r="24" spans="1:18" ht="20.45">
      <c r="A24" s="11"/>
      <c r="B24" s="11"/>
      <c r="C24" s="13" t="str">
        <f>IF(OR($A24="",$B24=""),"",IFERROR(INDEX('2. App Roles'!$C$2:$C$61,MATCH($A24&amp;" | "&amp;$B24,'2. App Roles'!$E$2:$E$61,0)),"— add it to tab 2 first —"))</f>
        <v/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3" t="str">
        <f t="shared" si="0"/>
        <v/>
      </c>
      <c r="O24" s="13" t="str">
        <f t="shared" si="1"/>
        <v/>
      </c>
      <c r="P24" s="13" t="str">
        <f t="shared" si="2"/>
        <v/>
      </c>
      <c r="Q24" s="13" t="str">
        <f t="shared" si="3"/>
        <v/>
      </c>
      <c r="R24" s="13" t="str">
        <f t="shared" si="4"/>
        <v/>
      </c>
    </row>
    <row r="25" spans="1:18" ht="20.45">
      <c r="A25" s="11"/>
      <c r="B25" s="11"/>
      <c r="C25" s="13" t="str">
        <f>IF(OR($A25="",$B25=""),"",IFERROR(INDEX('2. App Roles'!$C$2:$C$61,MATCH($A25&amp;" | "&amp;$B25,'2. App Roles'!$E$2:$E$61,0)),"— add it to tab 2 first —"))</f>
        <v/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3" t="str">
        <f t="shared" si="0"/>
        <v/>
      </c>
      <c r="O25" s="13" t="str">
        <f t="shared" si="1"/>
        <v/>
      </c>
      <c r="P25" s="13" t="str">
        <f t="shared" si="2"/>
        <v/>
      </c>
      <c r="Q25" s="13" t="str">
        <f t="shared" si="3"/>
        <v/>
      </c>
      <c r="R25" s="13" t="str">
        <f t="shared" si="4"/>
        <v/>
      </c>
    </row>
    <row r="26" spans="1:18" ht="20.45">
      <c r="A26" s="11"/>
      <c r="B26" s="11"/>
      <c r="C26" s="13" t="str">
        <f>IF(OR($A26="",$B26=""),"",IFERROR(INDEX('2. App Roles'!$C$2:$C$61,MATCH($A26&amp;" | "&amp;$B26,'2. App Roles'!$E$2:$E$61,0)),"— add it to tab 2 first —"))</f>
        <v/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3" t="str">
        <f t="shared" si="0"/>
        <v/>
      </c>
      <c r="O26" s="13" t="str">
        <f t="shared" si="1"/>
        <v/>
      </c>
      <c r="P26" s="13" t="str">
        <f t="shared" si="2"/>
        <v/>
      </c>
      <c r="Q26" s="13" t="str">
        <f t="shared" si="3"/>
        <v/>
      </c>
      <c r="R26" s="13" t="str">
        <f t="shared" si="4"/>
        <v/>
      </c>
    </row>
    <row r="27" spans="1:18" ht="20.45">
      <c r="A27" s="11"/>
      <c r="B27" s="11"/>
      <c r="C27" s="13" t="str">
        <f>IF(OR($A27="",$B27=""),"",IFERROR(INDEX('2. App Roles'!$C$2:$C$61,MATCH($A27&amp;" | "&amp;$B27,'2. App Roles'!$E$2:$E$61,0)),"— add it to tab 2 first —"))</f>
        <v/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3" t="str">
        <f t="shared" si="0"/>
        <v/>
      </c>
      <c r="O27" s="13" t="str">
        <f t="shared" si="1"/>
        <v/>
      </c>
      <c r="P27" s="13" t="str">
        <f t="shared" si="2"/>
        <v/>
      </c>
      <c r="Q27" s="13" t="str">
        <f t="shared" si="3"/>
        <v/>
      </c>
      <c r="R27" s="13" t="str">
        <f t="shared" si="4"/>
        <v/>
      </c>
    </row>
    <row r="28" spans="1:18" ht="20.45">
      <c r="A28" s="11"/>
      <c r="B28" s="11"/>
      <c r="C28" s="13" t="str">
        <f>IF(OR($A28="",$B28=""),"",IFERROR(INDEX('2. App Roles'!$C$2:$C$61,MATCH($A28&amp;" | "&amp;$B28,'2. App Roles'!$E$2:$E$61,0)),"— add it to tab 2 first —"))</f>
        <v/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3" t="str">
        <f t="shared" si="0"/>
        <v/>
      </c>
      <c r="O28" s="13" t="str">
        <f t="shared" si="1"/>
        <v/>
      </c>
      <c r="P28" s="13" t="str">
        <f t="shared" si="2"/>
        <v/>
      </c>
      <c r="Q28" s="13" t="str">
        <f t="shared" si="3"/>
        <v/>
      </c>
      <c r="R28" s="13" t="str">
        <f t="shared" si="4"/>
        <v/>
      </c>
    </row>
    <row r="29" spans="1:18" ht="20.45">
      <c r="A29" s="11"/>
      <c r="B29" s="11"/>
      <c r="C29" s="13" t="str">
        <f>IF(OR($A29="",$B29=""),"",IFERROR(INDEX('2. App Roles'!$C$2:$C$61,MATCH($A29&amp;" | "&amp;$B29,'2. App Roles'!$E$2:$E$61,0)),"— add it to tab 2 first —"))</f>
        <v/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3" t="str">
        <f t="shared" si="0"/>
        <v/>
      </c>
      <c r="O29" s="13" t="str">
        <f t="shared" si="1"/>
        <v/>
      </c>
      <c r="P29" s="13" t="str">
        <f t="shared" si="2"/>
        <v/>
      </c>
      <c r="Q29" s="13" t="str">
        <f t="shared" si="3"/>
        <v/>
      </c>
      <c r="R29" s="13" t="str">
        <f t="shared" si="4"/>
        <v/>
      </c>
    </row>
    <row r="30" spans="1:18" ht="20.45">
      <c r="A30" s="11"/>
      <c r="B30" s="11"/>
      <c r="C30" s="13" t="str">
        <f>IF(OR($A30="",$B30=""),"",IFERROR(INDEX('2. App Roles'!$C$2:$C$61,MATCH($A30&amp;" | "&amp;$B30,'2. App Roles'!$E$2:$E$61,0)),"— add it to tab 2 first —"))</f>
        <v/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3" t="str">
        <f t="shared" si="0"/>
        <v/>
      </c>
      <c r="O30" s="13" t="str">
        <f t="shared" si="1"/>
        <v/>
      </c>
      <c r="P30" s="13" t="str">
        <f t="shared" si="2"/>
        <v/>
      </c>
      <c r="Q30" s="13" t="str">
        <f t="shared" si="3"/>
        <v/>
      </c>
      <c r="R30" s="13" t="str">
        <f t="shared" si="4"/>
        <v/>
      </c>
    </row>
    <row r="31" spans="1:18" ht="20.45">
      <c r="A31" s="11"/>
      <c r="B31" s="11"/>
      <c r="C31" s="13" t="str">
        <f>IF(OR($A31="",$B31=""),"",IFERROR(INDEX('2. App Roles'!$C$2:$C$61,MATCH($A31&amp;" | "&amp;$B31,'2. App Roles'!$E$2:$E$61,0)),"— add it to tab 2 first —"))</f>
        <v/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3" t="str">
        <f t="shared" si="0"/>
        <v/>
      </c>
      <c r="O31" s="13" t="str">
        <f t="shared" si="1"/>
        <v/>
      </c>
      <c r="P31" s="13" t="str">
        <f t="shared" si="2"/>
        <v/>
      </c>
      <c r="Q31" s="13" t="str">
        <f t="shared" si="3"/>
        <v/>
      </c>
      <c r="R31" s="13" t="str">
        <f t="shared" si="4"/>
        <v/>
      </c>
    </row>
    <row r="32" spans="1:18" ht="20.45">
      <c r="A32" s="11"/>
      <c r="B32" s="11"/>
      <c r="C32" s="13" t="str">
        <f>IF(OR($A32="",$B32=""),"",IFERROR(INDEX('2. App Roles'!$C$2:$C$61,MATCH($A32&amp;" | "&amp;$B32,'2. App Roles'!$E$2:$E$61,0)),"— add it to tab 2 first —"))</f>
        <v/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3" t="str">
        <f t="shared" si="0"/>
        <v/>
      </c>
      <c r="O32" s="13" t="str">
        <f t="shared" si="1"/>
        <v/>
      </c>
      <c r="P32" s="13" t="str">
        <f t="shared" si="2"/>
        <v/>
      </c>
      <c r="Q32" s="13" t="str">
        <f t="shared" si="3"/>
        <v/>
      </c>
      <c r="R32" s="13" t="str">
        <f t="shared" si="4"/>
        <v/>
      </c>
    </row>
    <row r="33" spans="1:18" ht="20.45">
      <c r="A33" s="11"/>
      <c r="B33" s="11"/>
      <c r="C33" s="13" t="str">
        <f>IF(OR($A33="",$B33=""),"",IFERROR(INDEX('2. App Roles'!$C$2:$C$61,MATCH($A33&amp;" | "&amp;$B33,'2. App Roles'!$E$2:$E$61,0)),"— add it to tab 2 first —"))</f>
        <v/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3" t="str">
        <f t="shared" si="0"/>
        <v/>
      </c>
      <c r="O33" s="13" t="str">
        <f t="shared" si="1"/>
        <v/>
      </c>
      <c r="P33" s="13" t="str">
        <f t="shared" si="2"/>
        <v/>
      </c>
      <c r="Q33" s="13" t="str">
        <f t="shared" si="3"/>
        <v/>
      </c>
      <c r="R33" s="13" t="str">
        <f t="shared" si="4"/>
        <v/>
      </c>
    </row>
    <row r="34" spans="1:18" ht="20.45">
      <c r="A34" s="11"/>
      <c r="B34" s="11"/>
      <c r="C34" s="13" t="str">
        <f>IF(OR($A34="",$B34=""),"",IFERROR(INDEX('2. App Roles'!$C$2:$C$61,MATCH($A34&amp;" | "&amp;$B34,'2. App Roles'!$E$2:$E$61,0)),"— add it to tab 2 first —"))</f>
        <v/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3" t="str">
        <f t="shared" si="0"/>
        <v/>
      </c>
      <c r="O34" s="13" t="str">
        <f t="shared" si="1"/>
        <v/>
      </c>
      <c r="P34" s="13" t="str">
        <f t="shared" si="2"/>
        <v/>
      </c>
      <c r="Q34" s="13" t="str">
        <f t="shared" si="3"/>
        <v/>
      </c>
      <c r="R34" s="13" t="str">
        <f t="shared" si="4"/>
        <v/>
      </c>
    </row>
    <row r="35" spans="1:18" ht="20.45">
      <c r="A35" s="11"/>
      <c r="B35" s="11"/>
      <c r="C35" s="13" t="str">
        <f>IF(OR($A35="",$B35=""),"",IFERROR(INDEX('2. App Roles'!$C$2:$C$61,MATCH($A35&amp;" | "&amp;$B35,'2. App Roles'!$E$2:$E$61,0)),"— add it to tab 2 first —"))</f>
        <v/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3" t="str">
        <f t="shared" si="0"/>
        <v/>
      </c>
      <c r="O35" s="13" t="str">
        <f t="shared" si="1"/>
        <v/>
      </c>
      <c r="P35" s="13" t="str">
        <f t="shared" si="2"/>
        <v/>
      </c>
      <c r="Q35" s="13" t="str">
        <f t="shared" si="3"/>
        <v/>
      </c>
      <c r="R35" s="13" t="str">
        <f t="shared" si="4"/>
        <v/>
      </c>
    </row>
    <row r="36" spans="1:18" ht="20.45">
      <c r="A36" s="11"/>
      <c r="B36" s="11"/>
      <c r="C36" s="13" t="str">
        <f>IF(OR($A36="",$B36=""),"",IFERROR(INDEX('2. App Roles'!$C$2:$C$61,MATCH($A36&amp;" | "&amp;$B36,'2. App Roles'!$E$2:$E$61,0)),"— add it to tab 2 first —"))</f>
        <v/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3" t="str">
        <f t="shared" si="0"/>
        <v/>
      </c>
      <c r="O36" s="13" t="str">
        <f t="shared" si="1"/>
        <v/>
      </c>
      <c r="P36" s="13" t="str">
        <f t="shared" si="2"/>
        <v/>
      </c>
      <c r="Q36" s="13" t="str">
        <f t="shared" si="3"/>
        <v/>
      </c>
      <c r="R36" s="13" t="str">
        <f t="shared" si="4"/>
        <v/>
      </c>
    </row>
    <row r="37" spans="1:18" ht="20.45">
      <c r="A37" s="11"/>
      <c r="B37" s="11"/>
      <c r="C37" s="13" t="str">
        <f>IF(OR($A37="",$B37=""),"",IFERROR(INDEX('2. App Roles'!$C$2:$C$61,MATCH($A37&amp;" | "&amp;$B37,'2. App Roles'!$E$2:$E$61,0)),"— add it to tab 2 first —"))</f>
        <v/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3" t="str">
        <f t="shared" si="0"/>
        <v/>
      </c>
      <c r="O37" s="13" t="str">
        <f t="shared" si="1"/>
        <v/>
      </c>
      <c r="P37" s="13" t="str">
        <f t="shared" si="2"/>
        <v/>
      </c>
      <c r="Q37" s="13" t="str">
        <f t="shared" si="3"/>
        <v/>
      </c>
      <c r="R37" s="13" t="str">
        <f t="shared" si="4"/>
        <v/>
      </c>
    </row>
    <row r="38" spans="1:18" ht="20.45">
      <c r="A38" s="11"/>
      <c r="B38" s="11"/>
      <c r="C38" s="13" t="str">
        <f>IF(OR($A38="",$B38=""),"",IFERROR(INDEX('2. App Roles'!$C$2:$C$61,MATCH($A38&amp;" | "&amp;$B38,'2. App Roles'!$E$2:$E$61,0)),"— add it to tab 2 first —"))</f>
        <v/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3" t="str">
        <f t="shared" si="0"/>
        <v/>
      </c>
      <c r="O38" s="13" t="str">
        <f t="shared" si="1"/>
        <v/>
      </c>
      <c r="P38" s="13" t="str">
        <f t="shared" si="2"/>
        <v/>
      </c>
      <c r="Q38" s="13" t="str">
        <f t="shared" si="3"/>
        <v/>
      </c>
      <c r="R38" s="13" t="str">
        <f t="shared" si="4"/>
        <v/>
      </c>
    </row>
    <row r="39" spans="1:18" ht="20.45">
      <c r="A39" s="11"/>
      <c r="B39" s="11"/>
      <c r="C39" s="13" t="str">
        <f>IF(OR($A39="",$B39=""),"",IFERROR(INDEX('2. App Roles'!$C$2:$C$61,MATCH($A39&amp;" | "&amp;$B39,'2. App Roles'!$E$2:$E$61,0)),"— add it to tab 2 first —"))</f>
        <v/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3" t="str">
        <f t="shared" si="0"/>
        <v/>
      </c>
      <c r="O39" s="13" t="str">
        <f t="shared" si="1"/>
        <v/>
      </c>
      <c r="P39" s="13" t="str">
        <f t="shared" si="2"/>
        <v/>
      </c>
      <c r="Q39" s="13" t="str">
        <f t="shared" si="3"/>
        <v/>
      </c>
      <c r="R39" s="13" t="str">
        <f t="shared" si="4"/>
        <v/>
      </c>
    </row>
    <row r="40" spans="1:18" ht="20.45">
      <c r="A40" s="11"/>
      <c r="B40" s="11"/>
      <c r="C40" s="13" t="str">
        <f>IF(OR($A40="",$B40=""),"",IFERROR(INDEX('2. App Roles'!$C$2:$C$61,MATCH($A40&amp;" | "&amp;$B40,'2. App Roles'!$E$2:$E$61,0)),"— add it to tab 2 first —"))</f>
        <v/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3" t="str">
        <f t="shared" si="0"/>
        <v/>
      </c>
      <c r="O40" s="13" t="str">
        <f t="shared" si="1"/>
        <v/>
      </c>
      <c r="P40" s="13" t="str">
        <f t="shared" si="2"/>
        <v/>
      </c>
      <c r="Q40" s="13" t="str">
        <f t="shared" si="3"/>
        <v/>
      </c>
      <c r="R40" s="13" t="str">
        <f t="shared" si="4"/>
        <v/>
      </c>
    </row>
    <row r="41" spans="1:18" ht="20.45">
      <c r="A41" s="11"/>
      <c r="B41" s="11"/>
      <c r="C41" s="13" t="str">
        <f>IF(OR($A41="",$B41=""),"",IFERROR(INDEX('2. App Roles'!$C$2:$C$61,MATCH($A41&amp;" | "&amp;$B41,'2. App Roles'!$E$2:$E$61,0)),"— add it to tab 2 first —"))</f>
        <v/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3" t="str">
        <f t="shared" si="0"/>
        <v/>
      </c>
      <c r="O41" s="13" t="str">
        <f t="shared" si="1"/>
        <v/>
      </c>
      <c r="P41" s="13" t="str">
        <f t="shared" si="2"/>
        <v/>
      </c>
      <c r="Q41" s="13" t="str">
        <f t="shared" si="3"/>
        <v/>
      </c>
      <c r="R41" s="13" t="str">
        <f t="shared" si="4"/>
        <v/>
      </c>
    </row>
    <row r="42" spans="1:18" ht="20.45">
      <c r="A42" s="11"/>
      <c r="B42" s="11"/>
      <c r="C42" s="13" t="str">
        <f>IF(OR($A42="",$B42=""),"",IFERROR(INDEX('2. App Roles'!$C$2:$C$61,MATCH($A42&amp;" | "&amp;$B42,'2. App Roles'!$E$2:$E$61,0)),"— add it to tab 2 first —"))</f>
        <v/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3" t="str">
        <f t="shared" si="0"/>
        <v/>
      </c>
      <c r="O42" s="13" t="str">
        <f t="shared" si="1"/>
        <v/>
      </c>
      <c r="P42" s="13" t="str">
        <f t="shared" si="2"/>
        <v/>
      </c>
      <c r="Q42" s="13" t="str">
        <f t="shared" si="3"/>
        <v/>
      </c>
      <c r="R42" s="13" t="str">
        <f t="shared" si="4"/>
        <v/>
      </c>
    </row>
    <row r="43" spans="1:18" ht="20.45">
      <c r="A43" s="11"/>
      <c r="B43" s="11"/>
      <c r="C43" s="13" t="str">
        <f>IF(OR($A43="",$B43=""),"",IFERROR(INDEX('2. App Roles'!$C$2:$C$61,MATCH($A43&amp;" | "&amp;$B43,'2. App Roles'!$E$2:$E$61,0)),"— add it to tab 2 first —"))</f>
        <v/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3" t="str">
        <f t="shared" si="0"/>
        <v/>
      </c>
      <c r="O43" s="13" t="str">
        <f t="shared" si="1"/>
        <v/>
      </c>
      <c r="P43" s="13" t="str">
        <f t="shared" si="2"/>
        <v/>
      </c>
      <c r="Q43" s="13" t="str">
        <f t="shared" si="3"/>
        <v/>
      </c>
      <c r="R43" s="13" t="str">
        <f t="shared" si="4"/>
        <v/>
      </c>
    </row>
    <row r="46" spans="1:18" ht="20.45">
      <c r="A46" s="5" t="s">
        <v>95</v>
      </c>
      <c r="B46" s="14" t="s">
        <v>96</v>
      </c>
    </row>
    <row r="47" spans="1:18" ht="20.45">
      <c r="A47" s="5" t="s">
        <v>97</v>
      </c>
      <c r="B47" s="14" t="s">
        <v>98</v>
      </c>
    </row>
    <row r="49" spans="1:18" ht="39.75" customHeight="1">
      <c r="A49" s="24" t="s">
        <v>99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</row>
  </sheetData>
  <mergeCells count="2">
    <mergeCell ref="A1:R1"/>
    <mergeCell ref="A49:R49"/>
  </mergeCells>
  <conditionalFormatting sqref="A4:R43">
    <cfRule type="expression" dxfId="4" priority="2">
      <formula>AND($N4&lt;&gt;"",$N4=$N$2)</formula>
    </cfRule>
    <cfRule type="expression" dxfId="3" priority="3">
      <formula>AND($N4&lt;&gt;"",$N4=1)</formula>
    </cfRule>
    <cfRule type="expression" dxfId="2" priority="4">
      <formula>AND($N4&lt;&gt;"",$N4&gt;1)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300-000000000000}">
          <x14:formula1>
            <xm:f>'1. Applications'!$A$2:$A$31</xm:f>
          </x14:formula1>
          <x14:formula2>
            <xm:f>0</xm:f>
          </x14:formula2>
          <xm:sqref>A4:A43</xm:sqref>
        </x14:dataValidation>
        <x14:dataValidation type="list" allowBlank="1" xr:uid="{00000000-0002-0000-0300-000001000000}">
          <x14:formula1>
            <xm:f>'2. App Roles'!$B$2:$B$61</xm:f>
          </x14:formula1>
          <x14:formula2>
            <xm:f>0</xm:f>
          </x14:formula2>
          <xm:sqref>B4:B43</xm:sqref>
        </x14:dataValidation>
        <x14:dataValidation type="list" allowBlank="1" showErrorMessage="1" xr:uid="{00000000-0002-0000-0300-000002000000}">
          <x14:formula1>
            <xm:f>'3. Access Models'!$A$2:$A$16</xm:f>
          </x14:formula1>
          <x14:formula2>
            <xm:f>0</xm:f>
          </x14:formula2>
          <xm:sqref>B46:B47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F4BBD"/>
  </sheetPr>
  <dimension ref="A1:F16"/>
  <sheetViews>
    <sheetView zoomScaleNormal="100" workbookViewId="0">
      <pane ySplit="1" topLeftCell="A2" activePane="bottomLeft" state="frozen"/>
      <selection pane="bottomLeft" activeCell="F15" sqref="F15"/>
    </sheetView>
  </sheetViews>
  <sheetFormatPr defaultColWidth="8.5703125" defaultRowHeight="14.45"/>
  <cols>
    <col min="1" max="2" width="22" customWidth="1"/>
    <col min="3" max="3" width="24" customWidth="1"/>
    <col min="4" max="4" width="12" customWidth="1"/>
    <col min="5" max="5" width="14" customWidth="1"/>
    <col min="6" max="6" width="34" customWidth="1"/>
  </cols>
  <sheetData>
    <row r="1" spans="1:6" ht="25.5" customHeight="1">
      <c r="A1" s="10" t="s">
        <v>100</v>
      </c>
      <c r="B1" s="10" t="s">
        <v>101</v>
      </c>
      <c r="C1" s="10" t="s">
        <v>102</v>
      </c>
      <c r="D1" s="10" t="s">
        <v>103</v>
      </c>
      <c r="E1" s="10" t="s">
        <v>104</v>
      </c>
      <c r="F1" s="10" t="s">
        <v>28</v>
      </c>
    </row>
    <row r="2" spans="1:6" ht="20.25" customHeight="1">
      <c r="A2" s="11" t="s">
        <v>105</v>
      </c>
      <c r="B2" s="11"/>
      <c r="C2" s="11" t="s">
        <v>106</v>
      </c>
      <c r="D2" s="11" t="s">
        <v>107</v>
      </c>
      <c r="E2" s="11" t="s">
        <v>108</v>
      </c>
      <c r="F2" s="11" t="s">
        <v>109</v>
      </c>
    </row>
    <row r="3" spans="1:6" ht="20.25" customHeight="1">
      <c r="A3" s="11" t="s">
        <v>96</v>
      </c>
      <c r="B3" s="11" t="s">
        <v>105</v>
      </c>
      <c r="C3" s="11" t="s">
        <v>110</v>
      </c>
      <c r="D3" s="11" t="s">
        <v>107</v>
      </c>
      <c r="E3" s="11" t="s">
        <v>111</v>
      </c>
      <c r="F3" s="11"/>
    </row>
    <row r="4" spans="1:6" ht="20.25" customHeight="1">
      <c r="A4" s="11" t="s">
        <v>98</v>
      </c>
      <c r="B4" s="11" t="s">
        <v>96</v>
      </c>
      <c r="C4" s="11" t="s">
        <v>110</v>
      </c>
      <c r="D4" s="11" t="s">
        <v>112</v>
      </c>
      <c r="E4" s="11"/>
      <c r="F4" s="11" t="s">
        <v>113</v>
      </c>
    </row>
    <row r="5" spans="1:6" ht="20.25" customHeight="1">
      <c r="A5" s="11" t="s">
        <v>114</v>
      </c>
      <c r="B5" s="11" t="s">
        <v>96</v>
      </c>
      <c r="C5" s="11" t="s">
        <v>30</v>
      </c>
      <c r="D5" s="11" t="s">
        <v>112</v>
      </c>
      <c r="E5" s="11"/>
      <c r="F5" s="11"/>
    </row>
    <row r="6" spans="1:6" ht="20.25" customHeight="1">
      <c r="A6" s="11" t="s">
        <v>115</v>
      </c>
      <c r="B6" s="11" t="s">
        <v>98</v>
      </c>
      <c r="C6" s="11" t="s">
        <v>50</v>
      </c>
      <c r="D6" s="11" t="s">
        <v>112</v>
      </c>
      <c r="E6" s="11"/>
      <c r="F6" s="11" t="s">
        <v>116</v>
      </c>
    </row>
    <row r="7" spans="1:6" ht="20.25" customHeight="1">
      <c r="A7" s="11"/>
      <c r="B7" s="11"/>
      <c r="C7" s="11"/>
      <c r="D7" s="11"/>
      <c r="E7" s="11"/>
      <c r="F7" s="11"/>
    </row>
    <row r="8" spans="1:6" ht="20.25" customHeight="1">
      <c r="A8" s="11"/>
      <c r="B8" s="11"/>
      <c r="C8" s="11"/>
      <c r="D8" s="11"/>
      <c r="E8" s="11"/>
      <c r="F8" s="11"/>
    </row>
    <row r="9" spans="1:6" ht="20.25" customHeight="1">
      <c r="A9" s="11"/>
      <c r="B9" s="11"/>
      <c r="C9" s="11"/>
      <c r="D9" s="11"/>
      <c r="E9" s="11"/>
      <c r="F9" s="11"/>
    </row>
    <row r="10" spans="1:6" ht="20.25" customHeight="1">
      <c r="A10" s="11"/>
      <c r="B10" s="11"/>
      <c r="C10" s="11"/>
      <c r="D10" s="11"/>
      <c r="E10" s="11"/>
      <c r="F10" s="11"/>
    </row>
    <row r="11" spans="1:6" ht="20.25" customHeight="1">
      <c r="A11" s="11"/>
      <c r="B11" s="11"/>
      <c r="C11" s="11"/>
      <c r="D11" s="11"/>
      <c r="E11" s="11"/>
      <c r="F11" s="11"/>
    </row>
    <row r="12" spans="1:6" ht="20.25" customHeight="1">
      <c r="A12" s="11"/>
      <c r="B12" s="11"/>
      <c r="C12" s="11"/>
      <c r="D12" s="11"/>
      <c r="E12" s="11"/>
      <c r="F12" s="11"/>
    </row>
    <row r="13" spans="1:6" ht="20.25" customHeight="1">
      <c r="A13" s="11"/>
      <c r="B13" s="11"/>
      <c r="C13" s="11"/>
      <c r="D13" s="11"/>
      <c r="E13" s="11"/>
      <c r="F13" s="11"/>
    </row>
    <row r="14" spans="1:6" ht="20.25" customHeight="1">
      <c r="A14" s="11"/>
      <c r="B14" s="11"/>
      <c r="C14" s="11"/>
      <c r="D14" s="11"/>
      <c r="E14" s="11"/>
      <c r="F14" s="11"/>
    </row>
    <row r="15" spans="1:6" ht="20.25" customHeight="1">
      <c r="A15" s="11"/>
      <c r="B15" s="11"/>
      <c r="C15" s="11"/>
      <c r="D15" s="11"/>
      <c r="E15" s="11"/>
      <c r="F15" s="11"/>
    </row>
    <row r="16" spans="1:6" ht="20.25" customHeight="1">
      <c r="A16" s="11"/>
      <c r="B16" s="11"/>
      <c r="C16" s="11"/>
      <c r="D16" s="11"/>
      <c r="E16" s="11"/>
      <c r="F16" s="11"/>
    </row>
  </sheetData>
  <dataValidations count="2">
    <dataValidation type="list" allowBlank="1" sqref="B2:B16" xr:uid="{00000000-0002-0000-0400-000000000000}">
      <formula1>$A$2:$A$16</formula1>
      <formula2>0</formula2>
    </dataValidation>
    <dataValidation type="list" allowBlank="1" sqref="D2:D16" xr:uid="{00000000-0002-0000-0400-000001000000}">
      <formula1>"Draft,In Review,Signed"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F4BBD"/>
  </sheetPr>
  <dimension ref="A1:G201"/>
  <sheetViews>
    <sheetView zoomScaleNormal="100" workbookViewId="0">
      <pane ySplit="1" topLeftCell="A2" activePane="bottomLeft" state="frozen"/>
      <selection pane="bottomLeft" activeCell="B4" sqref="B4"/>
    </sheetView>
  </sheetViews>
  <sheetFormatPr defaultColWidth="8.5703125" defaultRowHeight="14.45"/>
  <cols>
    <col min="1" max="1" width="22" customWidth="1"/>
    <col min="2" max="2" width="28" customWidth="1"/>
    <col min="3" max="3" width="26" customWidth="1"/>
    <col min="4" max="4" width="32" customWidth="1"/>
    <col min="5" max="5" width="3" customWidth="1"/>
    <col min="6" max="6" width="10" customWidth="1"/>
    <col min="7" max="7" width="9" customWidth="1"/>
  </cols>
  <sheetData>
    <row r="1" spans="1:7" ht="25.5" customHeight="1">
      <c r="A1" s="10" t="s">
        <v>117</v>
      </c>
      <c r="B1" s="10" t="s">
        <v>24</v>
      </c>
      <c r="C1" s="10" t="s">
        <v>82</v>
      </c>
      <c r="D1" s="10" t="s">
        <v>28</v>
      </c>
      <c r="E1" s="10"/>
      <c r="F1" s="12" t="s">
        <v>118</v>
      </c>
      <c r="G1" s="12" t="s">
        <v>119</v>
      </c>
    </row>
    <row r="2" spans="1:7" ht="20.25" customHeight="1">
      <c r="A2" s="11" t="s">
        <v>105</v>
      </c>
      <c r="B2" s="11" t="s">
        <v>45</v>
      </c>
      <c r="C2" s="11" t="s">
        <v>72</v>
      </c>
      <c r="D2" s="11"/>
      <c r="E2" s="4"/>
      <c r="F2" s="13">
        <f>IF($A2="","",IF(OR($A2='Model Summary'!$H$2,$A2='Model Summary'!$H$3,$A2='Model Summary'!$H$4,$A2='Model Summary'!$H$5),1,0))</f>
        <v>1</v>
      </c>
      <c r="G2" s="13">
        <f>IF($F2=1,SUM($F$2:$F2),"")</f>
        <v>1</v>
      </c>
    </row>
    <row r="3" spans="1:7" ht="20.25" customHeight="1">
      <c r="A3" s="11" t="s">
        <v>105</v>
      </c>
      <c r="B3" s="11" t="s">
        <v>29</v>
      </c>
      <c r="C3" s="11" t="s">
        <v>58</v>
      </c>
      <c r="D3" s="11"/>
      <c r="E3" s="4"/>
      <c r="F3" s="13">
        <f>IF($A3="","",IF(OR($A3='Model Summary'!$H$2,$A3='Model Summary'!$H$3,$A3='Model Summary'!$H$4,$A3='Model Summary'!$H$5),1,0))</f>
        <v>1</v>
      </c>
      <c r="G3" s="13">
        <f>IF($F3=1,SUM($F$2:$F3),"")</f>
        <v>2</v>
      </c>
    </row>
    <row r="4" spans="1:7" ht="20.25" customHeight="1">
      <c r="A4" s="11" t="s">
        <v>96</v>
      </c>
      <c r="B4" s="11" t="s">
        <v>29</v>
      </c>
      <c r="C4" s="11" t="s">
        <v>60</v>
      </c>
      <c r="D4" s="11"/>
      <c r="E4" s="4"/>
      <c r="F4" s="13">
        <f>IF($A4="","",IF(OR($A4='Model Summary'!$H$2,$A4='Model Summary'!$H$3,$A4='Model Summary'!$H$4,$A4='Model Summary'!$H$5),1,0))</f>
        <v>1</v>
      </c>
      <c r="G4" s="13">
        <f>IF($F4=1,SUM($F$2:$F4),"")</f>
        <v>3</v>
      </c>
    </row>
    <row r="5" spans="1:7" ht="20.25" customHeight="1">
      <c r="A5" s="11" t="s">
        <v>96</v>
      </c>
      <c r="B5" s="11" t="s">
        <v>42</v>
      </c>
      <c r="C5" s="11" t="s">
        <v>70</v>
      </c>
      <c r="D5" s="11"/>
      <c r="E5" s="4"/>
      <c r="F5" s="13">
        <f>IF($A5="","",IF(OR($A5='Model Summary'!$H$2,$A5='Model Summary'!$H$3,$A5='Model Summary'!$H$4,$A5='Model Summary'!$H$5),1,0))</f>
        <v>1</v>
      </c>
      <c r="G5" s="13">
        <f>IF($F5=1,SUM($F$2:$F5),"")</f>
        <v>4</v>
      </c>
    </row>
    <row r="6" spans="1:7" ht="20.25" customHeight="1">
      <c r="A6" s="11" t="s">
        <v>98</v>
      </c>
      <c r="B6" s="11" t="s">
        <v>29</v>
      </c>
      <c r="C6" s="11" t="s">
        <v>62</v>
      </c>
      <c r="D6" s="11" t="s">
        <v>120</v>
      </c>
      <c r="E6" s="4"/>
      <c r="F6" s="13">
        <f>IF($A6="","",IF(OR($A6='Model Summary'!$H$2,$A6='Model Summary'!$H$3,$A6='Model Summary'!$H$4,$A6='Model Summary'!$H$5),1,0))</f>
        <v>0</v>
      </c>
      <c r="G6" s="13" t="str">
        <f>IF($F6=1,SUM($F$2:$F6),"")</f>
        <v/>
      </c>
    </row>
    <row r="7" spans="1:7" ht="20.25" customHeight="1">
      <c r="A7" s="11" t="s">
        <v>98</v>
      </c>
      <c r="B7" s="11" t="s">
        <v>34</v>
      </c>
      <c r="C7" s="11" t="s">
        <v>64</v>
      </c>
      <c r="D7" s="11"/>
      <c r="E7" s="4"/>
      <c r="F7" s="13">
        <f>IF($A7="","",IF(OR($A7='Model Summary'!$H$2,$A7='Model Summary'!$H$3,$A7='Model Summary'!$H$4,$A7='Model Summary'!$H$5),1,0))</f>
        <v>0</v>
      </c>
      <c r="G7" s="13" t="str">
        <f>IF($F7=1,SUM($F$2:$F7),"")</f>
        <v/>
      </c>
    </row>
    <row r="8" spans="1:7" ht="20.25" customHeight="1">
      <c r="A8" s="11" t="s">
        <v>114</v>
      </c>
      <c r="B8" s="11" t="s">
        <v>39</v>
      </c>
      <c r="C8" s="11" t="s">
        <v>68</v>
      </c>
      <c r="D8" s="11"/>
      <c r="E8" s="4"/>
      <c r="F8" s="13">
        <f>IF($A8="","",IF(OR($A8='Model Summary'!$H$2,$A8='Model Summary'!$H$3,$A8='Model Summary'!$H$4,$A8='Model Summary'!$H$5),1,0))</f>
        <v>1</v>
      </c>
      <c r="G8" s="13">
        <f>IF($F8=1,SUM($F$2:$F8),"")</f>
        <v>5</v>
      </c>
    </row>
    <row r="9" spans="1:7" ht="20.25" customHeight="1">
      <c r="A9" s="11" t="s">
        <v>115</v>
      </c>
      <c r="B9" s="11" t="s">
        <v>49</v>
      </c>
      <c r="C9" s="11" t="s">
        <v>74</v>
      </c>
      <c r="D9" s="11" t="s">
        <v>121</v>
      </c>
      <c r="E9" s="4"/>
      <c r="F9" s="13">
        <f>IF($A9="","",IF(OR($A9='Model Summary'!$H$2,$A9='Model Summary'!$H$3,$A9='Model Summary'!$H$4,$A9='Model Summary'!$H$5),1,0))</f>
        <v>0</v>
      </c>
      <c r="G9" s="13" t="str">
        <f>IF($F9=1,SUM($F$2:$F9),"")</f>
        <v/>
      </c>
    </row>
    <row r="10" spans="1:7" ht="20.25" customHeight="1">
      <c r="A10" s="11"/>
      <c r="B10" s="11"/>
      <c r="C10" s="11"/>
      <c r="D10" s="11"/>
      <c r="E10" s="4"/>
      <c r="F10" s="13" t="str">
        <f>IF($A10="","",IF(OR($A10='Model Summary'!$H$2,$A10='Model Summary'!$H$3,$A10='Model Summary'!$H$4,$A10='Model Summary'!$H$5),1,0))</f>
        <v/>
      </c>
      <c r="G10" s="13" t="str">
        <f>IF($F10=1,SUM($F$2:$F10),"")</f>
        <v/>
      </c>
    </row>
    <row r="11" spans="1:7" ht="20.25" customHeight="1">
      <c r="A11" s="11"/>
      <c r="B11" s="11"/>
      <c r="C11" s="11"/>
      <c r="D11" s="11"/>
      <c r="E11" s="4"/>
      <c r="F11" s="13" t="str">
        <f>IF($A11="","",IF(OR($A11='Model Summary'!$H$2,$A11='Model Summary'!$H$3,$A11='Model Summary'!$H$4,$A11='Model Summary'!$H$5),1,0))</f>
        <v/>
      </c>
      <c r="G11" s="13" t="str">
        <f>IF($F11=1,SUM($F$2:$F11),"")</f>
        <v/>
      </c>
    </row>
    <row r="12" spans="1:7" ht="20.25" customHeight="1">
      <c r="A12" s="11"/>
      <c r="B12" s="11"/>
      <c r="C12" s="11"/>
      <c r="D12" s="11"/>
      <c r="E12" s="4"/>
      <c r="F12" s="13" t="str">
        <f>IF($A12="","",IF(OR($A12='Model Summary'!$H$2,$A12='Model Summary'!$H$3,$A12='Model Summary'!$H$4,$A12='Model Summary'!$H$5),1,0))</f>
        <v/>
      </c>
      <c r="G12" s="13" t="str">
        <f>IF($F12=1,SUM($F$2:$F12),"")</f>
        <v/>
      </c>
    </row>
    <row r="13" spans="1:7" ht="20.25" customHeight="1">
      <c r="A13" s="11"/>
      <c r="B13" s="11"/>
      <c r="C13" s="11"/>
      <c r="D13" s="11"/>
      <c r="E13" s="4"/>
      <c r="F13" s="13" t="str">
        <f>IF($A13="","",IF(OR($A13='Model Summary'!$H$2,$A13='Model Summary'!$H$3,$A13='Model Summary'!$H$4,$A13='Model Summary'!$H$5),1,0))</f>
        <v/>
      </c>
      <c r="G13" s="13" t="str">
        <f>IF($F13=1,SUM($F$2:$F13),"")</f>
        <v/>
      </c>
    </row>
    <row r="14" spans="1:7" ht="20.25" customHeight="1">
      <c r="A14" s="11"/>
      <c r="B14" s="11"/>
      <c r="C14" s="11"/>
      <c r="D14" s="11"/>
      <c r="E14" s="4"/>
      <c r="F14" s="13" t="str">
        <f>IF($A14="","",IF(OR($A14='Model Summary'!$H$2,$A14='Model Summary'!$H$3,$A14='Model Summary'!$H$4,$A14='Model Summary'!$H$5),1,0))</f>
        <v/>
      </c>
      <c r="G14" s="13" t="str">
        <f>IF($F14=1,SUM($F$2:$F14),"")</f>
        <v/>
      </c>
    </row>
    <row r="15" spans="1:7" ht="20.25" customHeight="1">
      <c r="A15" s="11"/>
      <c r="B15" s="11"/>
      <c r="C15" s="11"/>
      <c r="D15" s="11"/>
      <c r="E15" s="4"/>
      <c r="F15" s="13" t="str">
        <f>IF($A15="","",IF(OR($A15='Model Summary'!$H$2,$A15='Model Summary'!$H$3,$A15='Model Summary'!$H$4,$A15='Model Summary'!$H$5),1,0))</f>
        <v/>
      </c>
      <c r="G15" s="13" t="str">
        <f>IF($F15=1,SUM($F$2:$F15),"")</f>
        <v/>
      </c>
    </row>
    <row r="16" spans="1:7" ht="20.25" customHeight="1">
      <c r="A16" s="11"/>
      <c r="B16" s="11"/>
      <c r="C16" s="11"/>
      <c r="D16" s="11"/>
      <c r="E16" s="4"/>
      <c r="F16" s="13" t="str">
        <f>IF($A16="","",IF(OR($A16='Model Summary'!$H$2,$A16='Model Summary'!$H$3,$A16='Model Summary'!$H$4,$A16='Model Summary'!$H$5),1,0))</f>
        <v/>
      </c>
      <c r="G16" s="13" t="str">
        <f>IF($F16=1,SUM($F$2:$F16),"")</f>
        <v/>
      </c>
    </row>
    <row r="17" spans="1:7" ht="20.25" customHeight="1">
      <c r="A17" s="11"/>
      <c r="B17" s="11"/>
      <c r="C17" s="11"/>
      <c r="D17" s="11"/>
      <c r="E17" s="4"/>
      <c r="F17" s="13" t="str">
        <f>IF($A17="","",IF(OR($A17='Model Summary'!$H$2,$A17='Model Summary'!$H$3,$A17='Model Summary'!$H$4,$A17='Model Summary'!$H$5),1,0))</f>
        <v/>
      </c>
      <c r="G17" s="13" t="str">
        <f>IF($F17=1,SUM($F$2:$F17),"")</f>
        <v/>
      </c>
    </row>
    <row r="18" spans="1:7" ht="20.25" customHeight="1">
      <c r="A18" s="11"/>
      <c r="B18" s="11"/>
      <c r="C18" s="11"/>
      <c r="D18" s="11"/>
      <c r="E18" s="4"/>
      <c r="F18" s="13" t="str">
        <f>IF($A18="","",IF(OR($A18='Model Summary'!$H$2,$A18='Model Summary'!$H$3,$A18='Model Summary'!$H$4,$A18='Model Summary'!$H$5),1,0))</f>
        <v/>
      </c>
      <c r="G18" s="13" t="str">
        <f>IF($F18=1,SUM($F$2:$F18),"")</f>
        <v/>
      </c>
    </row>
    <row r="19" spans="1:7" ht="20.25" customHeight="1">
      <c r="A19" s="11"/>
      <c r="B19" s="11"/>
      <c r="C19" s="11"/>
      <c r="D19" s="11"/>
      <c r="E19" s="4"/>
      <c r="F19" s="13" t="str">
        <f>IF($A19="","",IF(OR($A19='Model Summary'!$H$2,$A19='Model Summary'!$H$3,$A19='Model Summary'!$H$4,$A19='Model Summary'!$H$5),1,0))</f>
        <v/>
      </c>
      <c r="G19" s="13" t="str">
        <f>IF($F19=1,SUM($F$2:$F19),"")</f>
        <v/>
      </c>
    </row>
    <row r="20" spans="1:7" ht="20.25" customHeight="1">
      <c r="A20" s="11"/>
      <c r="B20" s="11"/>
      <c r="C20" s="11"/>
      <c r="D20" s="11"/>
      <c r="E20" s="4"/>
      <c r="F20" s="13" t="str">
        <f>IF($A20="","",IF(OR($A20='Model Summary'!$H$2,$A20='Model Summary'!$H$3,$A20='Model Summary'!$H$4,$A20='Model Summary'!$H$5),1,0))</f>
        <v/>
      </c>
      <c r="G20" s="13" t="str">
        <f>IF($F20=1,SUM($F$2:$F20),"")</f>
        <v/>
      </c>
    </row>
    <row r="21" spans="1:7" ht="20.25" customHeight="1">
      <c r="A21" s="11"/>
      <c r="B21" s="11"/>
      <c r="C21" s="11"/>
      <c r="D21" s="11"/>
      <c r="E21" s="4"/>
      <c r="F21" s="13" t="str">
        <f>IF($A21="","",IF(OR($A21='Model Summary'!$H$2,$A21='Model Summary'!$H$3,$A21='Model Summary'!$H$4,$A21='Model Summary'!$H$5),1,0))</f>
        <v/>
      </c>
      <c r="G21" s="13" t="str">
        <f>IF($F21=1,SUM($F$2:$F21),"")</f>
        <v/>
      </c>
    </row>
    <row r="22" spans="1:7" ht="20.25" customHeight="1">
      <c r="A22" s="11"/>
      <c r="B22" s="11"/>
      <c r="C22" s="11"/>
      <c r="D22" s="11"/>
      <c r="E22" s="4"/>
      <c r="F22" s="13" t="str">
        <f>IF($A22="","",IF(OR($A22='Model Summary'!$H$2,$A22='Model Summary'!$H$3,$A22='Model Summary'!$H$4,$A22='Model Summary'!$H$5),1,0))</f>
        <v/>
      </c>
      <c r="G22" s="13" t="str">
        <f>IF($F22=1,SUM($F$2:$F22),"")</f>
        <v/>
      </c>
    </row>
    <row r="23" spans="1:7" ht="20.25" customHeight="1">
      <c r="A23" s="11"/>
      <c r="B23" s="11"/>
      <c r="C23" s="11"/>
      <c r="D23" s="11"/>
      <c r="E23" s="4"/>
      <c r="F23" s="13" t="str">
        <f>IF($A23="","",IF(OR($A23='Model Summary'!$H$2,$A23='Model Summary'!$H$3,$A23='Model Summary'!$H$4,$A23='Model Summary'!$H$5),1,0))</f>
        <v/>
      </c>
      <c r="G23" s="13" t="str">
        <f>IF($F23=1,SUM($F$2:$F23),"")</f>
        <v/>
      </c>
    </row>
    <row r="24" spans="1:7" ht="20.25" customHeight="1">
      <c r="A24" s="11"/>
      <c r="B24" s="11"/>
      <c r="C24" s="11"/>
      <c r="D24" s="11"/>
      <c r="E24" s="4"/>
      <c r="F24" s="13" t="str">
        <f>IF($A24="","",IF(OR($A24='Model Summary'!$H$2,$A24='Model Summary'!$H$3,$A24='Model Summary'!$H$4,$A24='Model Summary'!$H$5),1,0))</f>
        <v/>
      </c>
      <c r="G24" s="13" t="str">
        <f>IF($F24=1,SUM($F$2:$F24),"")</f>
        <v/>
      </c>
    </row>
    <row r="25" spans="1:7" ht="20.25" customHeight="1">
      <c r="A25" s="11"/>
      <c r="B25" s="11"/>
      <c r="C25" s="11"/>
      <c r="D25" s="11"/>
      <c r="E25" s="4"/>
      <c r="F25" s="13" t="str">
        <f>IF($A25="","",IF(OR($A25='Model Summary'!$H$2,$A25='Model Summary'!$H$3,$A25='Model Summary'!$H$4,$A25='Model Summary'!$H$5),1,0))</f>
        <v/>
      </c>
      <c r="G25" s="13" t="str">
        <f>IF($F25=1,SUM($F$2:$F25),"")</f>
        <v/>
      </c>
    </row>
    <row r="26" spans="1:7" ht="20.25" customHeight="1">
      <c r="A26" s="11"/>
      <c r="B26" s="11"/>
      <c r="C26" s="11"/>
      <c r="D26" s="11"/>
      <c r="E26" s="4"/>
      <c r="F26" s="13" t="str">
        <f>IF($A26="","",IF(OR($A26='Model Summary'!$H$2,$A26='Model Summary'!$H$3,$A26='Model Summary'!$H$4,$A26='Model Summary'!$H$5),1,0))</f>
        <v/>
      </c>
      <c r="G26" s="13" t="str">
        <f>IF($F26=1,SUM($F$2:$F26),"")</f>
        <v/>
      </c>
    </row>
    <row r="27" spans="1:7" ht="20.25" customHeight="1">
      <c r="A27" s="11"/>
      <c r="B27" s="11"/>
      <c r="C27" s="11"/>
      <c r="D27" s="11"/>
      <c r="E27" s="4"/>
      <c r="F27" s="13" t="str">
        <f>IF($A27="","",IF(OR($A27='Model Summary'!$H$2,$A27='Model Summary'!$H$3,$A27='Model Summary'!$H$4,$A27='Model Summary'!$H$5),1,0))</f>
        <v/>
      </c>
      <c r="G27" s="13" t="str">
        <f>IF($F27=1,SUM($F$2:$F27),"")</f>
        <v/>
      </c>
    </row>
    <row r="28" spans="1:7" ht="20.25" customHeight="1">
      <c r="A28" s="11"/>
      <c r="B28" s="11"/>
      <c r="C28" s="11"/>
      <c r="D28" s="11"/>
      <c r="E28" s="4"/>
      <c r="F28" s="13" t="str">
        <f>IF($A28="","",IF(OR($A28='Model Summary'!$H$2,$A28='Model Summary'!$H$3,$A28='Model Summary'!$H$4,$A28='Model Summary'!$H$5),1,0))</f>
        <v/>
      </c>
      <c r="G28" s="13" t="str">
        <f>IF($F28=1,SUM($F$2:$F28),"")</f>
        <v/>
      </c>
    </row>
    <row r="29" spans="1:7" ht="20.25" customHeight="1">
      <c r="A29" s="11"/>
      <c r="B29" s="11"/>
      <c r="C29" s="11"/>
      <c r="D29" s="11"/>
      <c r="E29" s="4"/>
      <c r="F29" s="13" t="str">
        <f>IF($A29="","",IF(OR($A29='Model Summary'!$H$2,$A29='Model Summary'!$H$3,$A29='Model Summary'!$H$4,$A29='Model Summary'!$H$5),1,0))</f>
        <v/>
      </c>
      <c r="G29" s="13" t="str">
        <f>IF($F29=1,SUM($F$2:$F29),"")</f>
        <v/>
      </c>
    </row>
    <row r="30" spans="1:7" ht="20.25" customHeight="1">
      <c r="A30" s="11"/>
      <c r="B30" s="11"/>
      <c r="C30" s="11"/>
      <c r="D30" s="11"/>
      <c r="E30" s="4"/>
      <c r="F30" s="13" t="str">
        <f>IF($A30="","",IF(OR($A30='Model Summary'!$H$2,$A30='Model Summary'!$H$3,$A30='Model Summary'!$H$4,$A30='Model Summary'!$H$5),1,0))</f>
        <v/>
      </c>
      <c r="G30" s="13" t="str">
        <f>IF($F30=1,SUM($F$2:$F30),"")</f>
        <v/>
      </c>
    </row>
    <row r="31" spans="1:7" ht="20.25" customHeight="1">
      <c r="A31" s="11"/>
      <c r="B31" s="11"/>
      <c r="C31" s="11"/>
      <c r="D31" s="11"/>
      <c r="E31" s="4"/>
      <c r="F31" s="13" t="str">
        <f>IF($A31="","",IF(OR($A31='Model Summary'!$H$2,$A31='Model Summary'!$H$3,$A31='Model Summary'!$H$4,$A31='Model Summary'!$H$5),1,0))</f>
        <v/>
      </c>
      <c r="G31" s="13" t="str">
        <f>IF($F31=1,SUM($F$2:$F31),"")</f>
        <v/>
      </c>
    </row>
    <row r="32" spans="1:7" ht="20.25" customHeight="1">
      <c r="A32" s="11"/>
      <c r="B32" s="11"/>
      <c r="C32" s="11"/>
      <c r="D32" s="11"/>
      <c r="E32" s="4"/>
      <c r="F32" s="13" t="str">
        <f>IF($A32="","",IF(OR($A32='Model Summary'!$H$2,$A32='Model Summary'!$H$3,$A32='Model Summary'!$H$4,$A32='Model Summary'!$H$5),1,0))</f>
        <v/>
      </c>
      <c r="G32" s="13" t="str">
        <f>IF($F32=1,SUM($F$2:$F32),"")</f>
        <v/>
      </c>
    </row>
    <row r="33" spans="1:7" ht="20.25" customHeight="1">
      <c r="A33" s="11"/>
      <c r="B33" s="11"/>
      <c r="C33" s="11"/>
      <c r="D33" s="11"/>
      <c r="E33" s="4"/>
      <c r="F33" s="13" t="str">
        <f>IF($A33="","",IF(OR($A33='Model Summary'!$H$2,$A33='Model Summary'!$H$3,$A33='Model Summary'!$H$4,$A33='Model Summary'!$H$5),1,0))</f>
        <v/>
      </c>
      <c r="G33" s="13" t="str">
        <f>IF($F33=1,SUM($F$2:$F33),"")</f>
        <v/>
      </c>
    </row>
    <row r="34" spans="1:7" ht="20.25" customHeight="1">
      <c r="A34" s="11"/>
      <c r="B34" s="11"/>
      <c r="C34" s="11"/>
      <c r="D34" s="11"/>
      <c r="E34" s="4"/>
      <c r="F34" s="13" t="str">
        <f>IF($A34="","",IF(OR($A34='Model Summary'!$H$2,$A34='Model Summary'!$H$3,$A34='Model Summary'!$H$4,$A34='Model Summary'!$H$5),1,0))</f>
        <v/>
      </c>
      <c r="G34" s="13" t="str">
        <f>IF($F34=1,SUM($F$2:$F34),"")</f>
        <v/>
      </c>
    </row>
    <row r="35" spans="1:7" ht="20.25" customHeight="1">
      <c r="A35" s="11"/>
      <c r="B35" s="11"/>
      <c r="C35" s="11"/>
      <c r="D35" s="11"/>
      <c r="E35" s="4"/>
      <c r="F35" s="13" t="str">
        <f>IF($A35="","",IF(OR($A35='Model Summary'!$H$2,$A35='Model Summary'!$H$3,$A35='Model Summary'!$H$4,$A35='Model Summary'!$H$5),1,0))</f>
        <v/>
      </c>
      <c r="G35" s="13" t="str">
        <f>IF($F35=1,SUM($F$2:$F35),"")</f>
        <v/>
      </c>
    </row>
    <row r="36" spans="1:7" ht="20.25" customHeight="1">
      <c r="A36" s="11"/>
      <c r="B36" s="11"/>
      <c r="C36" s="11"/>
      <c r="D36" s="11"/>
      <c r="E36" s="4"/>
      <c r="F36" s="13" t="str">
        <f>IF($A36="","",IF(OR($A36='Model Summary'!$H$2,$A36='Model Summary'!$H$3,$A36='Model Summary'!$H$4,$A36='Model Summary'!$H$5),1,0))</f>
        <v/>
      </c>
      <c r="G36" s="13" t="str">
        <f>IF($F36=1,SUM($F$2:$F36),"")</f>
        <v/>
      </c>
    </row>
    <row r="37" spans="1:7" ht="20.25" customHeight="1">
      <c r="A37" s="11"/>
      <c r="B37" s="11"/>
      <c r="C37" s="11"/>
      <c r="D37" s="11"/>
      <c r="E37" s="4"/>
      <c r="F37" s="13" t="str">
        <f>IF($A37="","",IF(OR($A37='Model Summary'!$H$2,$A37='Model Summary'!$H$3,$A37='Model Summary'!$H$4,$A37='Model Summary'!$H$5),1,0))</f>
        <v/>
      </c>
      <c r="G37" s="13" t="str">
        <f>IF($F37=1,SUM($F$2:$F37),"")</f>
        <v/>
      </c>
    </row>
    <row r="38" spans="1:7" ht="20.25" customHeight="1">
      <c r="A38" s="11"/>
      <c r="B38" s="11"/>
      <c r="C38" s="11"/>
      <c r="D38" s="11"/>
      <c r="E38" s="4"/>
      <c r="F38" s="13" t="str">
        <f>IF($A38="","",IF(OR($A38='Model Summary'!$H$2,$A38='Model Summary'!$H$3,$A38='Model Summary'!$H$4,$A38='Model Summary'!$H$5),1,0))</f>
        <v/>
      </c>
      <c r="G38" s="13" t="str">
        <f>IF($F38=1,SUM($F$2:$F38),"")</f>
        <v/>
      </c>
    </row>
    <row r="39" spans="1:7" ht="20.25" customHeight="1">
      <c r="A39" s="11"/>
      <c r="B39" s="11"/>
      <c r="C39" s="11"/>
      <c r="D39" s="11"/>
      <c r="E39" s="4"/>
      <c r="F39" s="13" t="str">
        <f>IF($A39="","",IF(OR($A39='Model Summary'!$H$2,$A39='Model Summary'!$H$3,$A39='Model Summary'!$H$4,$A39='Model Summary'!$H$5),1,0))</f>
        <v/>
      </c>
      <c r="G39" s="13" t="str">
        <f>IF($F39=1,SUM($F$2:$F39),"")</f>
        <v/>
      </c>
    </row>
    <row r="40" spans="1:7" ht="20.25" customHeight="1">
      <c r="A40" s="11"/>
      <c r="B40" s="11"/>
      <c r="C40" s="11"/>
      <c r="D40" s="11"/>
      <c r="E40" s="4"/>
      <c r="F40" s="13" t="str">
        <f>IF($A40="","",IF(OR($A40='Model Summary'!$H$2,$A40='Model Summary'!$H$3,$A40='Model Summary'!$H$4,$A40='Model Summary'!$H$5),1,0))</f>
        <v/>
      </c>
      <c r="G40" s="13" t="str">
        <f>IF($F40=1,SUM($F$2:$F40),"")</f>
        <v/>
      </c>
    </row>
    <row r="41" spans="1:7" ht="20.25" customHeight="1">
      <c r="A41" s="11"/>
      <c r="B41" s="11"/>
      <c r="C41" s="11"/>
      <c r="D41" s="11"/>
      <c r="E41" s="4"/>
      <c r="F41" s="13" t="str">
        <f>IF($A41="","",IF(OR($A41='Model Summary'!$H$2,$A41='Model Summary'!$H$3,$A41='Model Summary'!$H$4,$A41='Model Summary'!$H$5),1,0))</f>
        <v/>
      </c>
      <c r="G41" s="13" t="str">
        <f>IF($F41=1,SUM($F$2:$F41),"")</f>
        <v/>
      </c>
    </row>
    <row r="42" spans="1:7" ht="20.25" customHeight="1">
      <c r="A42" s="11"/>
      <c r="B42" s="11"/>
      <c r="C42" s="11"/>
      <c r="D42" s="11"/>
      <c r="E42" s="4"/>
      <c r="F42" s="13" t="str">
        <f>IF($A42="","",IF(OR($A42='Model Summary'!$H$2,$A42='Model Summary'!$H$3,$A42='Model Summary'!$H$4,$A42='Model Summary'!$H$5),1,0))</f>
        <v/>
      </c>
      <c r="G42" s="13" t="str">
        <f>IF($F42=1,SUM($F$2:$F42),"")</f>
        <v/>
      </c>
    </row>
    <row r="43" spans="1:7" ht="20.25" customHeight="1">
      <c r="A43" s="11"/>
      <c r="B43" s="11"/>
      <c r="C43" s="11"/>
      <c r="D43" s="11"/>
      <c r="E43" s="4"/>
      <c r="F43" s="13" t="str">
        <f>IF($A43="","",IF(OR($A43='Model Summary'!$H$2,$A43='Model Summary'!$H$3,$A43='Model Summary'!$H$4,$A43='Model Summary'!$H$5),1,0))</f>
        <v/>
      </c>
      <c r="G43" s="13" t="str">
        <f>IF($F43=1,SUM($F$2:$F43),"")</f>
        <v/>
      </c>
    </row>
    <row r="44" spans="1:7" ht="20.25" customHeight="1">
      <c r="A44" s="11"/>
      <c r="B44" s="11"/>
      <c r="C44" s="11"/>
      <c r="D44" s="11"/>
      <c r="E44" s="4"/>
      <c r="F44" s="13" t="str">
        <f>IF($A44="","",IF(OR($A44='Model Summary'!$H$2,$A44='Model Summary'!$H$3,$A44='Model Summary'!$H$4,$A44='Model Summary'!$H$5),1,0))</f>
        <v/>
      </c>
      <c r="G44" s="13" t="str">
        <f>IF($F44=1,SUM($F$2:$F44),"")</f>
        <v/>
      </c>
    </row>
    <row r="45" spans="1:7" ht="20.25" customHeight="1">
      <c r="A45" s="11"/>
      <c r="B45" s="11"/>
      <c r="C45" s="11"/>
      <c r="D45" s="11"/>
      <c r="E45" s="4"/>
      <c r="F45" s="13" t="str">
        <f>IF($A45="","",IF(OR($A45='Model Summary'!$H$2,$A45='Model Summary'!$H$3,$A45='Model Summary'!$H$4,$A45='Model Summary'!$H$5),1,0))</f>
        <v/>
      </c>
      <c r="G45" s="13" t="str">
        <f>IF($F45=1,SUM($F$2:$F45),"")</f>
        <v/>
      </c>
    </row>
    <row r="46" spans="1:7" ht="20.25" customHeight="1">
      <c r="A46" s="11"/>
      <c r="B46" s="11"/>
      <c r="C46" s="11"/>
      <c r="D46" s="11"/>
      <c r="E46" s="4"/>
      <c r="F46" s="13" t="str">
        <f>IF($A46="","",IF(OR($A46='Model Summary'!$H$2,$A46='Model Summary'!$H$3,$A46='Model Summary'!$H$4,$A46='Model Summary'!$H$5),1,0))</f>
        <v/>
      </c>
      <c r="G46" s="13" t="str">
        <f>IF($F46=1,SUM($F$2:$F46),"")</f>
        <v/>
      </c>
    </row>
    <row r="47" spans="1:7" ht="20.25" customHeight="1">
      <c r="A47" s="11"/>
      <c r="B47" s="11"/>
      <c r="C47" s="11"/>
      <c r="D47" s="11"/>
      <c r="E47" s="4"/>
      <c r="F47" s="13" t="str">
        <f>IF($A47="","",IF(OR($A47='Model Summary'!$H$2,$A47='Model Summary'!$H$3,$A47='Model Summary'!$H$4,$A47='Model Summary'!$H$5),1,0))</f>
        <v/>
      </c>
      <c r="G47" s="13" t="str">
        <f>IF($F47=1,SUM($F$2:$F47),"")</f>
        <v/>
      </c>
    </row>
    <row r="48" spans="1:7" ht="20.25" customHeight="1">
      <c r="A48" s="11"/>
      <c r="B48" s="11"/>
      <c r="C48" s="11"/>
      <c r="D48" s="11"/>
      <c r="E48" s="4"/>
      <c r="F48" s="13" t="str">
        <f>IF($A48="","",IF(OR($A48='Model Summary'!$H$2,$A48='Model Summary'!$H$3,$A48='Model Summary'!$H$4,$A48='Model Summary'!$H$5),1,0))</f>
        <v/>
      </c>
      <c r="G48" s="13" t="str">
        <f>IF($F48=1,SUM($F$2:$F48),"")</f>
        <v/>
      </c>
    </row>
    <row r="49" spans="1:7" ht="20.25" customHeight="1">
      <c r="A49" s="11"/>
      <c r="B49" s="11"/>
      <c r="C49" s="11"/>
      <c r="D49" s="11"/>
      <c r="E49" s="4"/>
      <c r="F49" s="13" t="str">
        <f>IF($A49="","",IF(OR($A49='Model Summary'!$H$2,$A49='Model Summary'!$H$3,$A49='Model Summary'!$H$4,$A49='Model Summary'!$H$5),1,0))</f>
        <v/>
      </c>
      <c r="G49" s="13" t="str">
        <f>IF($F49=1,SUM($F$2:$F49),"")</f>
        <v/>
      </c>
    </row>
    <row r="50" spans="1:7" ht="20.25" customHeight="1">
      <c r="A50" s="11"/>
      <c r="B50" s="11"/>
      <c r="C50" s="11"/>
      <c r="D50" s="11"/>
      <c r="E50" s="4"/>
      <c r="F50" s="13" t="str">
        <f>IF($A50="","",IF(OR($A50='Model Summary'!$H$2,$A50='Model Summary'!$H$3,$A50='Model Summary'!$H$4,$A50='Model Summary'!$H$5),1,0))</f>
        <v/>
      </c>
      <c r="G50" s="13" t="str">
        <f>IF($F50=1,SUM($F$2:$F50),"")</f>
        <v/>
      </c>
    </row>
    <row r="51" spans="1:7" ht="20.25" customHeight="1">
      <c r="A51" s="11"/>
      <c r="B51" s="11"/>
      <c r="C51" s="11"/>
      <c r="D51" s="11"/>
      <c r="E51" s="4"/>
      <c r="F51" s="13" t="str">
        <f>IF($A51="","",IF(OR($A51='Model Summary'!$H$2,$A51='Model Summary'!$H$3,$A51='Model Summary'!$H$4,$A51='Model Summary'!$H$5),1,0))</f>
        <v/>
      </c>
      <c r="G51" s="13" t="str">
        <f>IF($F51=1,SUM($F$2:$F51),"")</f>
        <v/>
      </c>
    </row>
    <row r="52" spans="1:7" ht="20.25" customHeight="1">
      <c r="A52" s="11"/>
      <c r="B52" s="11"/>
      <c r="C52" s="11"/>
      <c r="D52" s="11"/>
      <c r="E52" s="4"/>
      <c r="F52" s="13" t="str">
        <f>IF($A52="","",IF(OR($A52='Model Summary'!$H$2,$A52='Model Summary'!$H$3,$A52='Model Summary'!$H$4,$A52='Model Summary'!$H$5),1,0))</f>
        <v/>
      </c>
      <c r="G52" s="13" t="str">
        <f>IF($F52=1,SUM($F$2:$F52),"")</f>
        <v/>
      </c>
    </row>
    <row r="53" spans="1:7" ht="20.25" customHeight="1">
      <c r="A53" s="11"/>
      <c r="B53" s="11"/>
      <c r="C53" s="11"/>
      <c r="D53" s="11"/>
      <c r="E53" s="4"/>
      <c r="F53" s="13" t="str">
        <f>IF($A53="","",IF(OR($A53='Model Summary'!$H$2,$A53='Model Summary'!$H$3,$A53='Model Summary'!$H$4,$A53='Model Summary'!$H$5),1,0))</f>
        <v/>
      </c>
      <c r="G53" s="13" t="str">
        <f>IF($F53=1,SUM($F$2:$F53),"")</f>
        <v/>
      </c>
    </row>
    <row r="54" spans="1:7" ht="20.25" customHeight="1">
      <c r="A54" s="11"/>
      <c r="B54" s="11"/>
      <c r="C54" s="11"/>
      <c r="D54" s="11"/>
      <c r="E54" s="4"/>
      <c r="F54" s="13" t="str">
        <f>IF($A54="","",IF(OR($A54='Model Summary'!$H$2,$A54='Model Summary'!$H$3,$A54='Model Summary'!$H$4,$A54='Model Summary'!$H$5),1,0))</f>
        <v/>
      </c>
      <c r="G54" s="13" t="str">
        <f>IF($F54=1,SUM($F$2:$F54),"")</f>
        <v/>
      </c>
    </row>
    <row r="55" spans="1:7" ht="20.25" customHeight="1">
      <c r="A55" s="11"/>
      <c r="B55" s="11"/>
      <c r="C55" s="11"/>
      <c r="D55" s="11"/>
      <c r="E55" s="4"/>
      <c r="F55" s="13" t="str">
        <f>IF($A55="","",IF(OR($A55='Model Summary'!$H$2,$A55='Model Summary'!$H$3,$A55='Model Summary'!$H$4,$A55='Model Summary'!$H$5),1,0))</f>
        <v/>
      </c>
      <c r="G55" s="13" t="str">
        <f>IF($F55=1,SUM($F$2:$F55),"")</f>
        <v/>
      </c>
    </row>
    <row r="56" spans="1:7" ht="20.25" customHeight="1">
      <c r="A56" s="11"/>
      <c r="B56" s="11"/>
      <c r="C56" s="11"/>
      <c r="D56" s="11"/>
      <c r="E56" s="4"/>
      <c r="F56" s="13" t="str">
        <f>IF($A56="","",IF(OR($A56='Model Summary'!$H$2,$A56='Model Summary'!$H$3,$A56='Model Summary'!$H$4,$A56='Model Summary'!$H$5),1,0))</f>
        <v/>
      </c>
      <c r="G56" s="13" t="str">
        <f>IF($F56=1,SUM($F$2:$F56),"")</f>
        <v/>
      </c>
    </row>
    <row r="57" spans="1:7" ht="20.25" customHeight="1">
      <c r="A57" s="11"/>
      <c r="B57" s="11"/>
      <c r="C57" s="11"/>
      <c r="D57" s="11"/>
      <c r="E57" s="4"/>
      <c r="F57" s="13" t="str">
        <f>IF($A57="","",IF(OR($A57='Model Summary'!$H$2,$A57='Model Summary'!$H$3,$A57='Model Summary'!$H$4,$A57='Model Summary'!$H$5),1,0))</f>
        <v/>
      </c>
      <c r="G57" s="13" t="str">
        <f>IF($F57=1,SUM($F$2:$F57),"")</f>
        <v/>
      </c>
    </row>
    <row r="58" spans="1:7" ht="20.25" customHeight="1">
      <c r="A58" s="11"/>
      <c r="B58" s="11"/>
      <c r="C58" s="11"/>
      <c r="D58" s="11"/>
      <c r="E58" s="4"/>
      <c r="F58" s="13" t="str">
        <f>IF($A58="","",IF(OR($A58='Model Summary'!$H$2,$A58='Model Summary'!$H$3,$A58='Model Summary'!$H$4,$A58='Model Summary'!$H$5),1,0))</f>
        <v/>
      </c>
      <c r="G58" s="13" t="str">
        <f>IF($F58=1,SUM($F$2:$F58),"")</f>
        <v/>
      </c>
    </row>
    <row r="59" spans="1:7" ht="20.25" customHeight="1">
      <c r="A59" s="11"/>
      <c r="B59" s="11"/>
      <c r="C59" s="11"/>
      <c r="D59" s="11"/>
      <c r="E59" s="4"/>
      <c r="F59" s="13" t="str">
        <f>IF($A59="","",IF(OR($A59='Model Summary'!$H$2,$A59='Model Summary'!$H$3,$A59='Model Summary'!$H$4,$A59='Model Summary'!$H$5),1,0))</f>
        <v/>
      </c>
      <c r="G59" s="13" t="str">
        <f>IF($F59=1,SUM($F$2:$F59),"")</f>
        <v/>
      </c>
    </row>
    <row r="60" spans="1:7" ht="20.25" customHeight="1">
      <c r="A60" s="11"/>
      <c r="B60" s="11"/>
      <c r="C60" s="11"/>
      <c r="D60" s="11"/>
      <c r="E60" s="4"/>
      <c r="F60" s="13" t="str">
        <f>IF($A60="","",IF(OR($A60='Model Summary'!$H$2,$A60='Model Summary'!$H$3,$A60='Model Summary'!$H$4,$A60='Model Summary'!$H$5),1,0))</f>
        <v/>
      </c>
      <c r="G60" s="13" t="str">
        <f>IF($F60=1,SUM($F$2:$F60),"")</f>
        <v/>
      </c>
    </row>
    <row r="61" spans="1:7" ht="20.25" customHeight="1">
      <c r="A61" s="11"/>
      <c r="B61" s="11"/>
      <c r="C61" s="11"/>
      <c r="D61" s="11"/>
      <c r="E61" s="4"/>
      <c r="F61" s="13" t="str">
        <f>IF($A61="","",IF(OR($A61='Model Summary'!$H$2,$A61='Model Summary'!$H$3,$A61='Model Summary'!$H$4,$A61='Model Summary'!$H$5),1,0))</f>
        <v/>
      </c>
      <c r="G61" s="13" t="str">
        <f>IF($F61=1,SUM($F$2:$F61),"")</f>
        <v/>
      </c>
    </row>
    <row r="62" spans="1:7" ht="20.25" customHeight="1">
      <c r="A62" s="11"/>
      <c r="B62" s="11"/>
      <c r="C62" s="11"/>
      <c r="D62" s="11"/>
      <c r="E62" s="4"/>
      <c r="F62" s="13" t="str">
        <f>IF($A62="","",IF(OR($A62='Model Summary'!$H$2,$A62='Model Summary'!$H$3,$A62='Model Summary'!$H$4,$A62='Model Summary'!$H$5),1,0))</f>
        <v/>
      </c>
      <c r="G62" s="13" t="str">
        <f>IF($F62=1,SUM($F$2:$F62),"")</f>
        <v/>
      </c>
    </row>
    <row r="63" spans="1:7" ht="20.25" customHeight="1">
      <c r="A63" s="11"/>
      <c r="B63" s="11"/>
      <c r="C63" s="11"/>
      <c r="D63" s="11"/>
      <c r="E63" s="4"/>
      <c r="F63" s="13" t="str">
        <f>IF($A63="","",IF(OR($A63='Model Summary'!$H$2,$A63='Model Summary'!$H$3,$A63='Model Summary'!$H$4,$A63='Model Summary'!$H$5),1,0))</f>
        <v/>
      </c>
      <c r="G63" s="13" t="str">
        <f>IF($F63=1,SUM($F$2:$F63),"")</f>
        <v/>
      </c>
    </row>
    <row r="64" spans="1:7" ht="20.25" customHeight="1">
      <c r="A64" s="11"/>
      <c r="B64" s="11"/>
      <c r="C64" s="11"/>
      <c r="D64" s="11"/>
      <c r="E64" s="4"/>
      <c r="F64" s="13" t="str">
        <f>IF($A64="","",IF(OR($A64='Model Summary'!$H$2,$A64='Model Summary'!$H$3,$A64='Model Summary'!$H$4,$A64='Model Summary'!$H$5),1,0))</f>
        <v/>
      </c>
      <c r="G64" s="13" t="str">
        <f>IF($F64=1,SUM($F$2:$F64),"")</f>
        <v/>
      </c>
    </row>
    <row r="65" spans="1:7" ht="20.25" customHeight="1">
      <c r="A65" s="11"/>
      <c r="B65" s="11"/>
      <c r="C65" s="11"/>
      <c r="D65" s="11"/>
      <c r="E65" s="4"/>
      <c r="F65" s="13" t="str">
        <f>IF($A65="","",IF(OR($A65='Model Summary'!$H$2,$A65='Model Summary'!$H$3,$A65='Model Summary'!$H$4,$A65='Model Summary'!$H$5),1,0))</f>
        <v/>
      </c>
      <c r="G65" s="13" t="str">
        <f>IF($F65=1,SUM($F$2:$F65),"")</f>
        <v/>
      </c>
    </row>
    <row r="66" spans="1:7" ht="20.25" customHeight="1">
      <c r="A66" s="11"/>
      <c r="B66" s="11"/>
      <c r="C66" s="11"/>
      <c r="D66" s="11"/>
      <c r="E66" s="4"/>
      <c r="F66" s="13" t="str">
        <f>IF($A66="","",IF(OR($A66='Model Summary'!$H$2,$A66='Model Summary'!$H$3,$A66='Model Summary'!$H$4,$A66='Model Summary'!$H$5),1,0))</f>
        <v/>
      </c>
      <c r="G66" s="13" t="str">
        <f>IF($F66=1,SUM($F$2:$F66),"")</f>
        <v/>
      </c>
    </row>
    <row r="67" spans="1:7" ht="20.25" customHeight="1">
      <c r="A67" s="11"/>
      <c r="B67" s="11"/>
      <c r="C67" s="11"/>
      <c r="D67" s="11"/>
      <c r="E67" s="4"/>
      <c r="F67" s="13" t="str">
        <f>IF($A67="","",IF(OR($A67='Model Summary'!$H$2,$A67='Model Summary'!$H$3,$A67='Model Summary'!$H$4,$A67='Model Summary'!$H$5),1,0))</f>
        <v/>
      </c>
      <c r="G67" s="13" t="str">
        <f>IF($F67=1,SUM($F$2:$F67),"")</f>
        <v/>
      </c>
    </row>
    <row r="68" spans="1:7" ht="20.25" customHeight="1">
      <c r="A68" s="11"/>
      <c r="B68" s="11"/>
      <c r="C68" s="11"/>
      <c r="D68" s="11"/>
      <c r="E68" s="4"/>
      <c r="F68" s="13" t="str">
        <f>IF($A68="","",IF(OR($A68='Model Summary'!$H$2,$A68='Model Summary'!$H$3,$A68='Model Summary'!$H$4,$A68='Model Summary'!$H$5),1,0))</f>
        <v/>
      </c>
      <c r="G68" s="13" t="str">
        <f>IF($F68=1,SUM($F$2:$F68),"")</f>
        <v/>
      </c>
    </row>
    <row r="69" spans="1:7" ht="20.25" customHeight="1">
      <c r="A69" s="11"/>
      <c r="B69" s="11"/>
      <c r="C69" s="11"/>
      <c r="D69" s="11"/>
      <c r="E69" s="4"/>
      <c r="F69" s="13" t="str">
        <f>IF($A69="","",IF(OR($A69='Model Summary'!$H$2,$A69='Model Summary'!$H$3,$A69='Model Summary'!$H$4,$A69='Model Summary'!$H$5),1,0))</f>
        <v/>
      </c>
      <c r="G69" s="13" t="str">
        <f>IF($F69=1,SUM($F$2:$F69),"")</f>
        <v/>
      </c>
    </row>
    <row r="70" spans="1:7" ht="20.25" customHeight="1">
      <c r="A70" s="11"/>
      <c r="B70" s="11"/>
      <c r="C70" s="11"/>
      <c r="D70" s="11"/>
      <c r="E70" s="4"/>
      <c r="F70" s="13" t="str">
        <f>IF($A70="","",IF(OR($A70='Model Summary'!$H$2,$A70='Model Summary'!$H$3,$A70='Model Summary'!$H$4,$A70='Model Summary'!$H$5),1,0))</f>
        <v/>
      </c>
      <c r="G70" s="13" t="str">
        <f>IF($F70=1,SUM($F$2:$F70),"")</f>
        <v/>
      </c>
    </row>
    <row r="71" spans="1:7" ht="20.25" customHeight="1">
      <c r="A71" s="11"/>
      <c r="B71" s="11"/>
      <c r="C71" s="11"/>
      <c r="D71" s="11"/>
      <c r="E71" s="4"/>
      <c r="F71" s="13" t="str">
        <f>IF($A71="","",IF(OR($A71='Model Summary'!$H$2,$A71='Model Summary'!$H$3,$A71='Model Summary'!$H$4,$A71='Model Summary'!$H$5),1,0))</f>
        <v/>
      </c>
      <c r="G71" s="13" t="str">
        <f>IF($F71=1,SUM($F$2:$F71),"")</f>
        <v/>
      </c>
    </row>
    <row r="72" spans="1:7" ht="20.25" customHeight="1">
      <c r="A72" s="11"/>
      <c r="B72" s="11"/>
      <c r="C72" s="11"/>
      <c r="D72" s="11"/>
      <c r="E72" s="4"/>
      <c r="F72" s="13" t="str">
        <f>IF($A72="","",IF(OR($A72='Model Summary'!$H$2,$A72='Model Summary'!$H$3,$A72='Model Summary'!$H$4,$A72='Model Summary'!$H$5),1,0))</f>
        <v/>
      </c>
      <c r="G72" s="13" t="str">
        <f>IF($F72=1,SUM($F$2:$F72),"")</f>
        <v/>
      </c>
    </row>
    <row r="73" spans="1:7" ht="20.25" customHeight="1">
      <c r="A73" s="11"/>
      <c r="B73" s="11"/>
      <c r="C73" s="11"/>
      <c r="D73" s="11"/>
      <c r="E73" s="4"/>
      <c r="F73" s="13" t="str">
        <f>IF($A73="","",IF(OR($A73='Model Summary'!$H$2,$A73='Model Summary'!$H$3,$A73='Model Summary'!$H$4,$A73='Model Summary'!$H$5),1,0))</f>
        <v/>
      </c>
      <c r="G73" s="13" t="str">
        <f>IF($F73=1,SUM($F$2:$F73),"")</f>
        <v/>
      </c>
    </row>
    <row r="74" spans="1:7" ht="20.25" customHeight="1">
      <c r="A74" s="11"/>
      <c r="B74" s="11"/>
      <c r="C74" s="11"/>
      <c r="D74" s="11"/>
      <c r="E74" s="4"/>
      <c r="F74" s="13" t="str">
        <f>IF($A74="","",IF(OR($A74='Model Summary'!$H$2,$A74='Model Summary'!$H$3,$A74='Model Summary'!$H$4,$A74='Model Summary'!$H$5),1,0))</f>
        <v/>
      </c>
      <c r="G74" s="13" t="str">
        <f>IF($F74=1,SUM($F$2:$F74),"")</f>
        <v/>
      </c>
    </row>
    <row r="75" spans="1:7" ht="20.25" customHeight="1">
      <c r="A75" s="11"/>
      <c r="B75" s="11"/>
      <c r="C75" s="11"/>
      <c r="D75" s="11"/>
      <c r="E75" s="4"/>
      <c r="F75" s="13" t="str">
        <f>IF($A75="","",IF(OR($A75='Model Summary'!$H$2,$A75='Model Summary'!$H$3,$A75='Model Summary'!$H$4,$A75='Model Summary'!$H$5),1,0))</f>
        <v/>
      </c>
      <c r="G75" s="13" t="str">
        <f>IF($F75=1,SUM($F$2:$F75),"")</f>
        <v/>
      </c>
    </row>
    <row r="76" spans="1:7" ht="20.25" customHeight="1">
      <c r="A76" s="11"/>
      <c r="B76" s="11"/>
      <c r="C76" s="11"/>
      <c r="D76" s="11"/>
      <c r="E76" s="4"/>
      <c r="F76" s="13" t="str">
        <f>IF($A76="","",IF(OR($A76='Model Summary'!$H$2,$A76='Model Summary'!$H$3,$A76='Model Summary'!$H$4,$A76='Model Summary'!$H$5),1,0))</f>
        <v/>
      </c>
      <c r="G76" s="13" t="str">
        <f>IF($F76=1,SUM($F$2:$F76),"")</f>
        <v/>
      </c>
    </row>
    <row r="77" spans="1:7" ht="20.25" customHeight="1">
      <c r="A77" s="11"/>
      <c r="B77" s="11"/>
      <c r="C77" s="11"/>
      <c r="D77" s="11"/>
      <c r="E77" s="4"/>
      <c r="F77" s="13" t="str">
        <f>IF($A77="","",IF(OR($A77='Model Summary'!$H$2,$A77='Model Summary'!$H$3,$A77='Model Summary'!$H$4,$A77='Model Summary'!$H$5),1,0))</f>
        <v/>
      </c>
      <c r="G77" s="13" t="str">
        <f>IF($F77=1,SUM($F$2:$F77),"")</f>
        <v/>
      </c>
    </row>
    <row r="78" spans="1:7" ht="20.25" customHeight="1">
      <c r="A78" s="11"/>
      <c r="B78" s="11"/>
      <c r="C78" s="11"/>
      <c r="D78" s="11"/>
      <c r="E78" s="4"/>
      <c r="F78" s="13" t="str">
        <f>IF($A78="","",IF(OR($A78='Model Summary'!$H$2,$A78='Model Summary'!$H$3,$A78='Model Summary'!$H$4,$A78='Model Summary'!$H$5),1,0))</f>
        <v/>
      </c>
      <c r="G78" s="13" t="str">
        <f>IF($F78=1,SUM($F$2:$F78),"")</f>
        <v/>
      </c>
    </row>
    <row r="79" spans="1:7" ht="20.25" customHeight="1">
      <c r="A79" s="11"/>
      <c r="B79" s="11"/>
      <c r="C79" s="11"/>
      <c r="D79" s="11"/>
      <c r="E79" s="4"/>
      <c r="F79" s="13" t="str">
        <f>IF($A79="","",IF(OR($A79='Model Summary'!$H$2,$A79='Model Summary'!$H$3,$A79='Model Summary'!$H$4,$A79='Model Summary'!$H$5),1,0))</f>
        <v/>
      </c>
      <c r="G79" s="13" t="str">
        <f>IF($F79=1,SUM($F$2:$F79),"")</f>
        <v/>
      </c>
    </row>
    <row r="80" spans="1:7" ht="20.25" customHeight="1">
      <c r="A80" s="11"/>
      <c r="B80" s="11"/>
      <c r="C80" s="11"/>
      <c r="D80" s="11"/>
      <c r="E80" s="4"/>
      <c r="F80" s="13" t="str">
        <f>IF($A80="","",IF(OR($A80='Model Summary'!$H$2,$A80='Model Summary'!$H$3,$A80='Model Summary'!$H$4,$A80='Model Summary'!$H$5),1,0))</f>
        <v/>
      </c>
      <c r="G80" s="13" t="str">
        <f>IF($F80=1,SUM($F$2:$F80),"")</f>
        <v/>
      </c>
    </row>
    <row r="81" spans="1:7" ht="20.25" customHeight="1">
      <c r="A81" s="11"/>
      <c r="B81" s="11"/>
      <c r="C81" s="11"/>
      <c r="D81" s="11"/>
      <c r="E81" s="4"/>
      <c r="F81" s="13" t="str">
        <f>IF($A81="","",IF(OR($A81='Model Summary'!$H$2,$A81='Model Summary'!$H$3,$A81='Model Summary'!$H$4,$A81='Model Summary'!$H$5),1,0))</f>
        <v/>
      </c>
      <c r="G81" s="13" t="str">
        <f>IF($F81=1,SUM($F$2:$F81),"")</f>
        <v/>
      </c>
    </row>
    <row r="82" spans="1:7" ht="20.25" customHeight="1">
      <c r="A82" s="11"/>
      <c r="B82" s="11"/>
      <c r="C82" s="11"/>
      <c r="D82" s="11"/>
      <c r="E82" s="4"/>
      <c r="F82" s="13" t="str">
        <f>IF($A82="","",IF(OR($A82='Model Summary'!$H$2,$A82='Model Summary'!$H$3,$A82='Model Summary'!$H$4,$A82='Model Summary'!$H$5),1,0))</f>
        <v/>
      </c>
      <c r="G82" s="13" t="str">
        <f>IF($F82=1,SUM($F$2:$F82),"")</f>
        <v/>
      </c>
    </row>
    <row r="83" spans="1:7" ht="20.25" customHeight="1">
      <c r="A83" s="11"/>
      <c r="B83" s="11"/>
      <c r="C83" s="11"/>
      <c r="D83" s="11"/>
      <c r="E83" s="4"/>
      <c r="F83" s="13" t="str">
        <f>IF($A83="","",IF(OR($A83='Model Summary'!$H$2,$A83='Model Summary'!$H$3,$A83='Model Summary'!$H$4,$A83='Model Summary'!$H$5),1,0))</f>
        <v/>
      </c>
      <c r="G83" s="13" t="str">
        <f>IF($F83=1,SUM($F$2:$F83),"")</f>
        <v/>
      </c>
    </row>
    <row r="84" spans="1:7" ht="20.25" customHeight="1">
      <c r="A84" s="11"/>
      <c r="B84" s="11"/>
      <c r="C84" s="11"/>
      <c r="D84" s="11"/>
      <c r="E84" s="4"/>
      <c r="F84" s="13" t="str">
        <f>IF($A84="","",IF(OR($A84='Model Summary'!$H$2,$A84='Model Summary'!$H$3,$A84='Model Summary'!$H$4,$A84='Model Summary'!$H$5),1,0))</f>
        <v/>
      </c>
      <c r="G84" s="13" t="str">
        <f>IF($F84=1,SUM($F$2:$F84),"")</f>
        <v/>
      </c>
    </row>
    <row r="85" spans="1:7" ht="20.25" customHeight="1">
      <c r="A85" s="11"/>
      <c r="B85" s="11"/>
      <c r="C85" s="11"/>
      <c r="D85" s="11"/>
      <c r="E85" s="4"/>
      <c r="F85" s="13" t="str">
        <f>IF($A85="","",IF(OR($A85='Model Summary'!$H$2,$A85='Model Summary'!$H$3,$A85='Model Summary'!$H$4,$A85='Model Summary'!$H$5),1,0))</f>
        <v/>
      </c>
      <c r="G85" s="13" t="str">
        <f>IF($F85=1,SUM($F$2:$F85),"")</f>
        <v/>
      </c>
    </row>
    <row r="86" spans="1:7" ht="20.25" customHeight="1">
      <c r="A86" s="11"/>
      <c r="B86" s="11"/>
      <c r="C86" s="11"/>
      <c r="D86" s="11"/>
      <c r="E86" s="4"/>
      <c r="F86" s="13" t="str">
        <f>IF($A86="","",IF(OR($A86='Model Summary'!$H$2,$A86='Model Summary'!$H$3,$A86='Model Summary'!$H$4,$A86='Model Summary'!$H$5),1,0))</f>
        <v/>
      </c>
      <c r="G86" s="13" t="str">
        <f>IF($F86=1,SUM($F$2:$F86),"")</f>
        <v/>
      </c>
    </row>
    <row r="87" spans="1:7" ht="20.25" customHeight="1">
      <c r="A87" s="11"/>
      <c r="B87" s="11"/>
      <c r="C87" s="11"/>
      <c r="D87" s="11"/>
      <c r="E87" s="4"/>
      <c r="F87" s="13" t="str">
        <f>IF($A87="","",IF(OR($A87='Model Summary'!$H$2,$A87='Model Summary'!$H$3,$A87='Model Summary'!$H$4,$A87='Model Summary'!$H$5),1,0))</f>
        <v/>
      </c>
      <c r="G87" s="13" t="str">
        <f>IF($F87=1,SUM($F$2:$F87),"")</f>
        <v/>
      </c>
    </row>
    <row r="88" spans="1:7" ht="20.25" customHeight="1">
      <c r="A88" s="11"/>
      <c r="B88" s="11"/>
      <c r="C88" s="11"/>
      <c r="D88" s="11"/>
      <c r="E88" s="4"/>
      <c r="F88" s="13" t="str">
        <f>IF($A88="","",IF(OR($A88='Model Summary'!$H$2,$A88='Model Summary'!$H$3,$A88='Model Summary'!$H$4,$A88='Model Summary'!$H$5),1,0))</f>
        <v/>
      </c>
      <c r="G88" s="13" t="str">
        <f>IF($F88=1,SUM($F$2:$F88),"")</f>
        <v/>
      </c>
    </row>
    <row r="89" spans="1:7" ht="20.25" customHeight="1">
      <c r="A89" s="11"/>
      <c r="B89" s="11"/>
      <c r="C89" s="11"/>
      <c r="D89" s="11"/>
      <c r="E89" s="4"/>
      <c r="F89" s="13" t="str">
        <f>IF($A89="","",IF(OR($A89='Model Summary'!$H$2,$A89='Model Summary'!$H$3,$A89='Model Summary'!$H$4,$A89='Model Summary'!$H$5),1,0))</f>
        <v/>
      </c>
      <c r="G89" s="13" t="str">
        <f>IF($F89=1,SUM($F$2:$F89),"")</f>
        <v/>
      </c>
    </row>
    <row r="90" spans="1:7" ht="20.25" customHeight="1">
      <c r="A90" s="11"/>
      <c r="B90" s="11"/>
      <c r="C90" s="11"/>
      <c r="D90" s="11"/>
      <c r="E90" s="4"/>
      <c r="F90" s="13" t="str">
        <f>IF($A90="","",IF(OR($A90='Model Summary'!$H$2,$A90='Model Summary'!$H$3,$A90='Model Summary'!$H$4,$A90='Model Summary'!$H$5),1,0))</f>
        <v/>
      </c>
      <c r="G90" s="13" t="str">
        <f>IF($F90=1,SUM($F$2:$F90),"")</f>
        <v/>
      </c>
    </row>
    <row r="91" spans="1:7" ht="20.25" customHeight="1">
      <c r="A91" s="11"/>
      <c r="B91" s="11"/>
      <c r="C91" s="11"/>
      <c r="D91" s="11"/>
      <c r="E91" s="4"/>
      <c r="F91" s="13" t="str">
        <f>IF($A91="","",IF(OR($A91='Model Summary'!$H$2,$A91='Model Summary'!$H$3,$A91='Model Summary'!$H$4,$A91='Model Summary'!$H$5),1,0))</f>
        <v/>
      </c>
      <c r="G91" s="13" t="str">
        <f>IF($F91=1,SUM($F$2:$F91),"")</f>
        <v/>
      </c>
    </row>
    <row r="92" spans="1:7" ht="20.25" customHeight="1">
      <c r="A92" s="11"/>
      <c r="B92" s="11"/>
      <c r="C92" s="11"/>
      <c r="D92" s="11"/>
      <c r="E92" s="4"/>
      <c r="F92" s="13" t="str">
        <f>IF($A92="","",IF(OR($A92='Model Summary'!$H$2,$A92='Model Summary'!$H$3,$A92='Model Summary'!$H$4,$A92='Model Summary'!$H$5),1,0))</f>
        <v/>
      </c>
      <c r="G92" s="13" t="str">
        <f>IF($F92=1,SUM($F$2:$F92),"")</f>
        <v/>
      </c>
    </row>
    <row r="93" spans="1:7" ht="20.25" customHeight="1">
      <c r="A93" s="11"/>
      <c r="B93" s="11"/>
      <c r="C93" s="11"/>
      <c r="D93" s="11"/>
      <c r="E93" s="4"/>
      <c r="F93" s="13" t="str">
        <f>IF($A93="","",IF(OR($A93='Model Summary'!$H$2,$A93='Model Summary'!$H$3,$A93='Model Summary'!$H$4,$A93='Model Summary'!$H$5),1,0))</f>
        <v/>
      </c>
      <c r="G93" s="13" t="str">
        <f>IF($F93=1,SUM($F$2:$F93),"")</f>
        <v/>
      </c>
    </row>
    <row r="94" spans="1:7" ht="20.25" customHeight="1">
      <c r="A94" s="11"/>
      <c r="B94" s="11"/>
      <c r="C94" s="11"/>
      <c r="D94" s="11"/>
      <c r="E94" s="4"/>
      <c r="F94" s="13" t="str">
        <f>IF($A94="","",IF(OR($A94='Model Summary'!$H$2,$A94='Model Summary'!$H$3,$A94='Model Summary'!$H$4,$A94='Model Summary'!$H$5),1,0))</f>
        <v/>
      </c>
      <c r="G94" s="13" t="str">
        <f>IF($F94=1,SUM($F$2:$F94),"")</f>
        <v/>
      </c>
    </row>
    <row r="95" spans="1:7" ht="20.25" customHeight="1">
      <c r="A95" s="11"/>
      <c r="B95" s="11"/>
      <c r="C95" s="11"/>
      <c r="D95" s="11"/>
      <c r="E95" s="4"/>
      <c r="F95" s="13" t="str">
        <f>IF($A95="","",IF(OR($A95='Model Summary'!$H$2,$A95='Model Summary'!$H$3,$A95='Model Summary'!$H$4,$A95='Model Summary'!$H$5),1,0))</f>
        <v/>
      </c>
      <c r="G95" s="13" t="str">
        <f>IF($F95=1,SUM($F$2:$F95),"")</f>
        <v/>
      </c>
    </row>
    <row r="96" spans="1:7" ht="20.25" customHeight="1">
      <c r="A96" s="11"/>
      <c r="B96" s="11"/>
      <c r="C96" s="11"/>
      <c r="D96" s="11"/>
      <c r="E96" s="4"/>
      <c r="F96" s="13" t="str">
        <f>IF($A96="","",IF(OR($A96='Model Summary'!$H$2,$A96='Model Summary'!$H$3,$A96='Model Summary'!$H$4,$A96='Model Summary'!$H$5),1,0))</f>
        <v/>
      </c>
      <c r="G96" s="13" t="str">
        <f>IF($F96=1,SUM($F$2:$F96),"")</f>
        <v/>
      </c>
    </row>
    <row r="97" spans="1:7" ht="20.25" customHeight="1">
      <c r="A97" s="11"/>
      <c r="B97" s="11"/>
      <c r="C97" s="11"/>
      <c r="D97" s="11"/>
      <c r="E97" s="4"/>
      <c r="F97" s="13" t="str">
        <f>IF($A97="","",IF(OR($A97='Model Summary'!$H$2,$A97='Model Summary'!$H$3,$A97='Model Summary'!$H$4,$A97='Model Summary'!$H$5),1,0))</f>
        <v/>
      </c>
      <c r="G97" s="13" t="str">
        <f>IF($F97=1,SUM($F$2:$F97),"")</f>
        <v/>
      </c>
    </row>
    <row r="98" spans="1:7" ht="20.25" customHeight="1">
      <c r="A98" s="11"/>
      <c r="B98" s="11"/>
      <c r="C98" s="11"/>
      <c r="D98" s="11"/>
      <c r="E98" s="4"/>
      <c r="F98" s="13" t="str">
        <f>IF($A98="","",IF(OR($A98='Model Summary'!$H$2,$A98='Model Summary'!$H$3,$A98='Model Summary'!$H$4,$A98='Model Summary'!$H$5),1,0))</f>
        <v/>
      </c>
      <c r="G98" s="13" t="str">
        <f>IF($F98=1,SUM($F$2:$F98),"")</f>
        <v/>
      </c>
    </row>
    <row r="99" spans="1:7" ht="20.25" customHeight="1">
      <c r="A99" s="11"/>
      <c r="B99" s="11"/>
      <c r="C99" s="11"/>
      <c r="D99" s="11"/>
      <c r="E99" s="4"/>
      <c r="F99" s="13" t="str">
        <f>IF($A99="","",IF(OR($A99='Model Summary'!$H$2,$A99='Model Summary'!$H$3,$A99='Model Summary'!$H$4,$A99='Model Summary'!$H$5),1,0))</f>
        <v/>
      </c>
      <c r="G99" s="13" t="str">
        <f>IF($F99=1,SUM($F$2:$F99),"")</f>
        <v/>
      </c>
    </row>
    <row r="100" spans="1:7" ht="20.25" customHeight="1">
      <c r="A100" s="11"/>
      <c r="B100" s="11"/>
      <c r="C100" s="11"/>
      <c r="D100" s="11"/>
      <c r="E100" s="4"/>
      <c r="F100" s="13" t="str">
        <f>IF($A100="","",IF(OR($A100='Model Summary'!$H$2,$A100='Model Summary'!$H$3,$A100='Model Summary'!$H$4,$A100='Model Summary'!$H$5),1,0))</f>
        <v/>
      </c>
      <c r="G100" s="13" t="str">
        <f>IF($F100=1,SUM($F$2:$F100),"")</f>
        <v/>
      </c>
    </row>
    <row r="101" spans="1:7" ht="20.25" customHeight="1">
      <c r="A101" s="11"/>
      <c r="B101" s="11"/>
      <c r="C101" s="11"/>
      <c r="D101" s="11"/>
      <c r="E101" s="4"/>
      <c r="F101" s="13" t="str">
        <f>IF($A101="","",IF(OR($A101='Model Summary'!$H$2,$A101='Model Summary'!$H$3,$A101='Model Summary'!$H$4,$A101='Model Summary'!$H$5),1,0))</f>
        <v/>
      </c>
      <c r="G101" s="13" t="str">
        <f>IF($F101=1,SUM($F$2:$F101),"")</f>
        <v/>
      </c>
    </row>
    <row r="102" spans="1:7" ht="20.25" customHeight="1">
      <c r="A102" s="11"/>
      <c r="B102" s="11"/>
      <c r="C102" s="11"/>
      <c r="D102" s="11"/>
      <c r="E102" s="4"/>
      <c r="F102" s="13" t="str">
        <f>IF($A102="","",IF(OR($A102='Model Summary'!$H$2,$A102='Model Summary'!$H$3,$A102='Model Summary'!$H$4,$A102='Model Summary'!$H$5),1,0))</f>
        <v/>
      </c>
      <c r="G102" s="13" t="str">
        <f>IF($F102=1,SUM($F$2:$F102),"")</f>
        <v/>
      </c>
    </row>
    <row r="103" spans="1:7" ht="20.25" customHeight="1">
      <c r="A103" s="11"/>
      <c r="B103" s="11"/>
      <c r="C103" s="11"/>
      <c r="D103" s="11"/>
      <c r="E103" s="4"/>
      <c r="F103" s="13" t="str">
        <f>IF($A103="","",IF(OR($A103='Model Summary'!$H$2,$A103='Model Summary'!$H$3,$A103='Model Summary'!$H$4,$A103='Model Summary'!$H$5),1,0))</f>
        <v/>
      </c>
      <c r="G103" s="13" t="str">
        <f>IF($F103=1,SUM($F$2:$F103),"")</f>
        <v/>
      </c>
    </row>
    <row r="104" spans="1:7" ht="20.25" customHeight="1">
      <c r="A104" s="11"/>
      <c r="B104" s="11"/>
      <c r="C104" s="11"/>
      <c r="D104" s="11"/>
      <c r="E104" s="4"/>
      <c r="F104" s="13" t="str">
        <f>IF($A104="","",IF(OR($A104='Model Summary'!$H$2,$A104='Model Summary'!$H$3,$A104='Model Summary'!$H$4,$A104='Model Summary'!$H$5),1,0))</f>
        <v/>
      </c>
      <c r="G104" s="13" t="str">
        <f>IF($F104=1,SUM($F$2:$F104),"")</f>
        <v/>
      </c>
    </row>
    <row r="105" spans="1:7" ht="20.25" customHeight="1">
      <c r="A105" s="11"/>
      <c r="B105" s="11"/>
      <c r="C105" s="11"/>
      <c r="D105" s="11"/>
      <c r="E105" s="4"/>
      <c r="F105" s="13" t="str">
        <f>IF($A105="","",IF(OR($A105='Model Summary'!$H$2,$A105='Model Summary'!$H$3,$A105='Model Summary'!$H$4,$A105='Model Summary'!$H$5),1,0))</f>
        <v/>
      </c>
      <c r="G105" s="13" t="str">
        <f>IF($F105=1,SUM($F$2:$F105),"")</f>
        <v/>
      </c>
    </row>
    <row r="106" spans="1:7" ht="20.25" customHeight="1">
      <c r="A106" s="11"/>
      <c r="B106" s="11"/>
      <c r="C106" s="11"/>
      <c r="D106" s="11"/>
      <c r="E106" s="4"/>
      <c r="F106" s="13" t="str">
        <f>IF($A106="","",IF(OR($A106='Model Summary'!$H$2,$A106='Model Summary'!$H$3,$A106='Model Summary'!$H$4,$A106='Model Summary'!$H$5),1,0))</f>
        <v/>
      </c>
      <c r="G106" s="13" t="str">
        <f>IF($F106=1,SUM($F$2:$F106),"")</f>
        <v/>
      </c>
    </row>
    <row r="107" spans="1:7" ht="20.25" customHeight="1">
      <c r="A107" s="11"/>
      <c r="B107" s="11"/>
      <c r="C107" s="11"/>
      <c r="D107" s="11"/>
      <c r="E107" s="4"/>
      <c r="F107" s="13" t="str">
        <f>IF($A107="","",IF(OR($A107='Model Summary'!$H$2,$A107='Model Summary'!$H$3,$A107='Model Summary'!$H$4,$A107='Model Summary'!$H$5),1,0))</f>
        <v/>
      </c>
      <c r="G107" s="13" t="str">
        <f>IF($F107=1,SUM($F$2:$F107),"")</f>
        <v/>
      </c>
    </row>
    <row r="108" spans="1:7" ht="20.25" customHeight="1">
      <c r="A108" s="11"/>
      <c r="B108" s="11"/>
      <c r="C108" s="11"/>
      <c r="D108" s="11"/>
      <c r="E108" s="4"/>
      <c r="F108" s="13" t="str">
        <f>IF($A108="","",IF(OR($A108='Model Summary'!$H$2,$A108='Model Summary'!$H$3,$A108='Model Summary'!$H$4,$A108='Model Summary'!$H$5),1,0))</f>
        <v/>
      </c>
      <c r="G108" s="13" t="str">
        <f>IF($F108=1,SUM($F$2:$F108),"")</f>
        <v/>
      </c>
    </row>
    <row r="109" spans="1:7" ht="20.25" customHeight="1">
      <c r="A109" s="11"/>
      <c r="B109" s="11"/>
      <c r="C109" s="11"/>
      <c r="D109" s="11"/>
      <c r="E109" s="4"/>
      <c r="F109" s="13" t="str">
        <f>IF($A109="","",IF(OR($A109='Model Summary'!$H$2,$A109='Model Summary'!$H$3,$A109='Model Summary'!$H$4,$A109='Model Summary'!$H$5),1,0))</f>
        <v/>
      </c>
      <c r="G109" s="13" t="str">
        <f>IF($F109=1,SUM($F$2:$F109),"")</f>
        <v/>
      </c>
    </row>
    <row r="110" spans="1:7" ht="20.25" customHeight="1">
      <c r="A110" s="11"/>
      <c r="B110" s="11"/>
      <c r="C110" s="11"/>
      <c r="D110" s="11"/>
      <c r="E110" s="4"/>
      <c r="F110" s="13" t="str">
        <f>IF($A110="","",IF(OR($A110='Model Summary'!$H$2,$A110='Model Summary'!$H$3,$A110='Model Summary'!$H$4,$A110='Model Summary'!$H$5),1,0))</f>
        <v/>
      </c>
      <c r="G110" s="13" t="str">
        <f>IF($F110=1,SUM($F$2:$F110),"")</f>
        <v/>
      </c>
    </row>
    <row r="111" spans="1:7" ht="20.25" customHeight="1">
      <c r="A111" s="11"/>
      <c r="B111" s="11"/>
      <c r="C111" s="11"/>
      <c r="D111" s="11"/>
      <c r="E111" s="4"/>
      <c r="F111" s="13" t="str">
        <f>IF($A111="","",IF(OR($A111='Model Summary'!$H$2,$A111='Model Summary'!$H$3,$A111='Model Summary'!$H$4,$A111='Model Summary'!$H$5),1,0))</f>
        <v/>
      </c>
      <c r="G111" s="13" t="str">
        <f>IF($F111=1,SUM($F$2:$F111),"")</f>
        <v/>
      </c>
    </row>
    <row r="112" spans="1:7" ht="20.25" customHeight="1">
      <c r="A112" s="11"/>
      <c r="B112" s="11"/>
      <c r="C112" s="11"/>
      <c r="D112" s="11"/>
      <c r="E112" s="4"/>
      <c r="F112" s="13" t="str">
        <f>IF($A112="","",IF(OR($A112='Model Summary'!$H$2,$A112='Model Summary'!$H$3,$A112='Model Summary'!$H$4,$A112='Model Summary'!$H$5),1,0))</f>
        <v/>
      </c>
      <c r="G112" s="13" t="str">
        <f>IF($F112=1,SUM($F$2:$F112),"")</f>
        <v/>
      </c>
    </row>
    <row r="113" spans="1:7" ht="20.25" customHeight="1">
      <c r="A113" s="11"/>
      <c r="B113" s="11"/>
      <c r="C113" s="11"/>
      <c r="D113" s="11"/>
      <c r="E113" s="4"/>
      <c r="F113" s="13" t="str">
        <f>IF($A113="","",IF(OR($A113='Model Summary'!$H$2,$A113='Model Summary'!$H$3,$A113='Model Summary'!$H$4,$A113='Model Summary'!$H$5),1,0))</f>
        <v/>
      </c>
      <c r="G113" s="13" t="str">
        <f>IF($F113=1,SUM($F$2:$F113),"")</f>
        <v/>
      </c>
    </row>
    <row r="114" spans="1:7" ht="20.25" customHeight="1">
      <c r="A114" s="11"/>
      <c r="B114" s="11"/>
      <c r="C114" s="11"/>
      <c r="D114" s="11"/>
      <c r="E114" s="4"/>
      <c r="F114" s="13" t="str">
        <f>IF($A114="","",IF(OR($A114='Model Summary'!$H$2,$A114='Model Summary'!$H$3,$A114='Model Summary'!$H$4,$A114='Model Summary'!$H$5),1,0))</f>
        <v/>
      </c>
      <c r="G114" s="13" t="str">
        <f>IF($F114=1,SUM($F$2:$F114),"")</f>
        <v/>
      </c>
    </row>
    <row r="115" spans="1:7" ht="20.25" customHeight="1">
      <c r="A115" s="11"/>
      <c r="B115" s="11"/>
      <c r="C115" s="11"/>
      <c r="D115" s="11"/>
      <c r="E115" s="4"/>
      <c r="F115" s="13" t="str">
        <f>IF($A115="","",IF(OR($A115='Model Summary'!$H$2,$A115='Model Summary'!$H$3,$A115='Model Summary'!$H$4,$A115='Model Summary'!$H$5),1,0))</f>
        <v/>
      </c>
      <c r="G115" s="13" t="str">
        <f>IF($F115=1,SUM($F$2:$F115),"")</f>
        <v/>
      </c>
    </row>
    <row r="116" spans="1:7" ht="20.25" customHeight="1">
      <c r="A116" s="11"/>
      <c r="B116" s="11"/>
      <c r="C116" s="11"/>
      <c r="D116" s="11"/>
      <c r="E116" s="4"/>
      <c r="F116" s="13" t="str">
        <f>IF($A116="","",IF(OR($A116='Model Summary'!$H$2,$A116='Model Summary'!$H$3,$A116='Model Summary'!$H$4,$A116='Model Summary'!$H$5),1,0))</f>
        <v/>
      </c>
      <c r="G116" s="13" t="str">
        <f>IF($F116=1,SUM($F$2:$F116),"")</f>
        <v/>
      </c>
    </row>
    <row r="117" spans="1:7" ht="20.25" customHeight="1">
      <c r="A117" s="11"/>
      <c r="B117" s="11"/>
      <c r="C117" s="11"/>
      <c r="D117" s="11"/>
      <c r="E117" s="4"/>
      <c r="F117" s="13" t="str">
        <f>IF($A117="","",IF(OR($A117='Model Summary'!$H$2,$A117='Model Summary'!$H$3,$A117='Model Summary'!$H$4,$A117='Model Summary'!$H$5),1,0))</f>
        <v/>
      </c>
      <c r="G117" s="13" t="str">
        <f>IF($F117=1,SUM($F$2:$F117),"")</f>
        <v/>
      </c>
    </row>
    <row r="118" spans="1:7" ht="20.25" customHeight="1">
      <c r="A118" s="11"/>
      <c r="B118" s="11"/>
      <c r="C118" s="11"/>
      <c r="D118" s="11"/>
      <c r="E118" s="4"/>
      <c r="F118" s="13" t="str">
        <f>IF($A118="","",IF(OR($A118='Model Summary'!$H$2,$A118='Model Summary'!$H$3,$A118='Model Summary'!$H$4,$A118='Model Summary'!$H$5),1,0))</f>
        <v/>
      </c>
      <c r="G118" s="13" t="str">
        <f>IF($F118=1,SUM($F$2:$F118),"")</f>
        <v/>
      </c>
    </row>
    <row r="119" spans="1:7" ht="20.25" customHeight="1">
      <c r="A119" s="11"/>
      <c r="B119" s="11"/>
      <c r="C119" s="11"/>
      <c r="D119" s="11"/>
      <c r="E119" s="4"/>
      <c r="F119" s="13" t="str">
        <f>IF($A119="","",IF(OR($A119='Model Summary'!$H$2,$A119='Model Summary'!$H$3,$A119='Model Summary'!$H$4,$A119='Model Summary'!$H$5),1,0))</f>
        <v/>
      </c>
      <c r="G119" s="13" t="str">
        <f>IF($F119=1,SUM($F$2:$F119),"")</f>
        <v/>
      </c>
    </row>
    <row r="120" spans="1:7" ht="20.25" customHeight="1">
      <c r="A120" s="11"/>
      <c r="B120" s="11"/>
      <c r="C120" s="11"/>
      <c r="D120" s="11"/>
      <c r="E120" s="4"/>
      <c r="F120" s="13" t="str">
        <f>IF($A120="","",IF(OR($A120='Model Summary'!$H$2,$A120='Model Summary'!$H$3,$A120='Model Summary'!$H$4,$A120='Model Summary'!$H$5),1,0))</f>
        <v/>
      </c>
      <c r="G120" s="13" t="str">
        <f>IF($F120=1,SUM($F$2:$F120),"")</f>
        <v/>
      </c>
    </row>
    <row r="121" spans="1:7" ht="20.25" customHeight="1">
      <c r="A121" s="11"/>
      <c r="B121" s="11"/>
      <c r="C121" s="11"/>
      <c r="D121" s="11"/>
      <c r="E121" s="4"/>
      <c r="F121" s="13" t="str">
        <f>IF($A121="","",IF(OR($A121='Model Summary'!$H$2,$A121='Model Summary'!$H$3,$A121='Model Summary'!$H$4,$A121='Model Summary'!$H$5),1,0))</f>
        <v/>
      </c>
      <c r="G121" s="13" t="str">
        <f>IF($F121=1,SUM($F$2:$F121),"")</f>
        <v/>
      </c>
    </row>
    <row r="122" spans="1:7" ht="20.25" customHeight="1">
      <c r="A122" s="11"/>
      <c r="B122" s="11"/>
      <c r="C122" s="11"/>
      <c r="D122" s="11"/>
      <c r="E122" s="4"/>
      <c r="F122" s="13" t="str">
        <f>IF($A122="","",IF(OR($A122='Model Summary'!$H$2,$A122='Model Summary'!$H$3,$A122='Model Summary'!$H$4,$A122='Model Summary'!$H$5),1,0))</f>
        <v/>
      </c>
      <c r="G122" s="13" t="str">
        <f>IF($F122=1,SUM($F$2:$F122),"")</f>
        <v/>
      </c>
    </row>
    <row r="123" spans="1:7" ht="20.25" customHeight="1">
      <c r="A123" s="11"/>
      <c r="B123" s="11"/>
      <c r="C123" s="11"/>
      <c r="D123" s="11"/>
      <c r="E123" s="4"/>
      <c r="F123" s="13" t="str">
        <f>IF($A123="","",IF(OR($A123='Model Summary'!$H$2,$A123='Model Summary'!$H$3,$A123='Model Summary'!$H$4,$A123='Model Summary'!$H$5),1,0))</f>
        <v/>
      </c>
      <c r="G123" s="13" t="str">
        <f>IF($F123=1,SUM($F$2:$F123),"")</f>
        <v/>
      </c>
    </row>
    <row r="124" spans="1:7" ht="20.25" customHeight="1">
      <c r="A124" s="11"/>
      <c r="B124" s="11"/>
      <c r="C124" s="11"/>
      <c r="D124" s="11"/>
      <c r="E124" s="4"/>
      <c r="F124" s="13" t="str">
        <f>IF($A124="","",IF(OR($A124='Model Summary'!$H$2,$A124='Model Summary'!$H$3,$A124='Model Summary'!$H$4,$A124='Model Summary'!$H$5),1,0))</f>
        <v/>
      </c>
      <c r="G124" s="13" t="str">
        <f>IF($F124=1,SUM($F$2:$F124),"")</f>
        <v/>
      </c>
    </row>
    <row r="125" spans="1:7" ht="20.25" customHeight="1">
      <c r="A125" s="11"/>
      <c r="B125" s="11"/>
      <c r="C125" s="11"/>
      <c r="D125" s="11"/>
      <c r="E125" s="4"/>
      <c r="F125" s="13" t="str">
        <f>IF($A125="","",IF(OR($A125='Model Summary'!$H$2,$A125='Model Summary'!$H$3,$A125='Model Summary'!$H$4,$A125='Model Summary'!$H$5),1,0))</f>
        <v/>
      </c>
      <c r="G125" s="13" t="str">
        <f>IF($F125=1,SUM($F$2:$F125),"")</f>
        <v/>
      </c>
    </row>
    <row r="126" spans="1:7" ht="20.25" customHeight="1">
      <c r="A126" s="11"/>
      <c r="B126" s="11"/>
      <c r="C126" s="11"/>
      <c r="D126" s="11"/>
      <c r="E126" s="4"/>
      <c r="F126" s="13" t="str">
        <f>IF($A126="","",IF(OR($A126='Model Summary'!$H$2,$A126='Model Summary'!$H$3,$A126='Model Summary'!$H$4,$A126='Model Summary'!$H$5),1,0))</f>
        <v/>
      </c>
      <c r="G126" s="13" t="str">
        <f>IF($F126=1,SUM($F$2:$F126),"")</f>
        <v/>
      </c>
    </row>
    <row r="127" spans="1:7" ht="20.25" customHeight="1">
      <c r="A127" s="11"/>
      <c r="B127" s="11"/>
      <c r="C127" s="11"/>
      <c r="D127" s="11"/>
      <c r="E127" s="4"/>
      <c r="F127" s="13" t="str">
        <f>IF($A127="","",IF(OR($A127='Model Summary'!$H$2,$A127='Model Summary'!$H$3,$A127='Model Summary'!$H$4,$A127='Model Summary'!$H$5),1,0))</f>
        <v/>
      </c>
      <c r="G127" s="13" t="str">
        <f>IF($F127=1,SUM($F$2:$F127),"")</f>
        <v/>
      </c>
    </row>
    <row r="128" spans="1:7" ht="20.25" customHeight="1">
      <c r="A128" s="11"/>
      <c r="B128" s="11"/>
      <c r="C128" s="11"/>
      <c r="D128" s="11"/>
      <c r="E128" s="4"/>
      <c r="F128" s="13" t="str">
        <f>IF($A128="","",IF(OR($A128='Model Summary'!$H$2,$A128='Model Summary'!$H$3,$A128='Model Summary'!$H$4,$A128='Model Summary'!$H$5),1,0))</f>
        <v/>
      </c>
      <c r="G128" s="13" t="str">
        <f>IF($F128=1,SUM($F$2:$F128),"")</f>
        <v/>
      </c>
    </row>
    <row r="129" spans="1:7" ht="20.25" customHeight="1">
      <c r="A129" s="11"/>
      <c r="B129" s="11"/>
      <c r="C129" s="11"/>
      <c r="D129" s="11"/>
      <c r="E129" s="4"/>
      <c r="F129" s="13" t="str">
        <f>IF($A129="","",IF(OR($A129='Model Summary'!$H$2,$A129='Model Summary'!$H$3,$A129='Model Summary'!$H$4,$A129='Model Summary'!$H$5),1,0))</f>
        <v/>
      </c>
      <c r="G129" s="13" t="str">
        <f>IF($F129=1,SUM($F$2:$F129),"")</f>
        <v/>
      </c>
    </row>
    <row r="130" spans="1:7" ht="20.25" customHeight="1">
      <c r="A130" s="11"/>
      <c r="B130" s="11"/>
      <c r="C130" s="11"/>
      <c r="D130" s="11"/>
      <c r="E130" s="4"/>
      <c r="F130" s="13" t="str">
        <f>IF($A130="","",IF(OR($A130='Model Summary'!$H$2,$A130='Model Summary'!$H$3,$A130='Model Summary'!$H$4,$A130='Model Summary'!$H$5),1,0))</f>
        <v/>
      </c>
      <c r="G130" s="13" t="str">
        <f>IF($F130=1,SUM($F$2:$F130),"")</f>
        <v/>
      </c>
    </row>
    <row r="131" spans="1:7" ht="20.25" customHeight="1">
      <c r="A131" s="11"/>
      <c r="B131" s="11"/>
      <c r="C131" s="11"/>
      <c r="D131" s="11"/>
      <c r="E131" s="4"/>
      <c r="F131" s="13" t="str">
        <f>IF($A131="","",IF(OR($A131='Model Summary'!$H$2,$A131='Model Summary'!$H$3,$A131='Model Summary'!$H$4,$A131='Model Summary'!$H$5),1,0))</f>
        <v/>
      </c>
      <c r="G131" s="13" t="str">
        <f>IF($F131=1,SUM($F$2:$F131),"")</f>
        <v/>
      </c>
    </row>
    <row r="132" spans="1:7" ht="20.25" customHeight="1">
      <c r="A132" s="11"/>
      <c r="B132" s="11"/>
      <c r="C132" s="11"/>
      <c r="D132" s="11"/>
      <c r="E132" s="4"/>
      <c r="F132" s="13" t="str">
        <f>IF($A132="","",IF(OR($A132='Model Summary'!$H$2,$A132='Model Summary'!$H$3,$A132='Model Summary'!$H$4,$A132='Model Summary'!$H$5),1,0))</f>
        <v/>
      </c>
      <c r="G132" s="13" t="str">
        <f>IF($F132=1,SUM($F$2:$F132),"")</f>
        <v/>
      </c>
    </row>
    <row r="133" spans="1:7" ht="20.25" customHeight="1">
      <c r="A133" s="11"/>
      <c r="B133" s="11"/>
      <c r="C133" s="11"/>
      <c r="D133" s="11"/>
      <c r="E133" s="4"/>
      <c r="F133" s="13" t="str">
        <f>IF($A133="","",IF(OR($A133='Model Summary'!$H$2,$A133='Model Summary'!$H$3,$A133='Model Summary'!$H$4,$A133='Model Summary'!$H$5),1,0))</f>
        <v/>
      </c>
      <c r="G133" s="13" t="str">
        <f>IF($F133=1,SUM($F$2:$F133),"")</f>
        <v/>
      </c>
    </row>
    <row r="134" spans="1:7" ht="20.25" customHeight="1">
      <c r="A134" s="11"/>
      <c r="B134" s="11"/>
      <c r="C134" s="11"/>
      <c r="D134" s="11"/>
      <c r="E134" s="4"/>
      <c r="F134" s="13" t="str">
        <f>IF($A134="","",IF(OR($A134='Model Summary'!$H$2,$A134='Model Summary'!$H$3,$A134='Model Summary'!$H$4,$A134='Model Summary'!$H$5),1,0))</f>
        <v/>
      </c>
      <c r="G134" s="13" t="str">
        <f>IF($F134=1,SUM($F$2:$F134),"")</f>
        <v/>
      </c>
    </row>
    <row r="135" spans="1:7" ht="20.25" customHeight="1">
      <c r="A135" s="11"/>
      <c r="B135" s="11"/>
      <c r="C135" s="11"/>
      <c r="D135" s="11"/>
      <c r="E135" s="4"/>
      <c r="F135" s="13" t="str">
        <f>IF($A135="","",IF(OR($A135='Model Summary'!$H$2,$A135='Model Summary'!$H$3,$A135='Model Summary'!$H$4,$A135='Model Summary'!$H$5),1,0))</f>
        <v/>
      </c>
      <c r="G135" s="13" t="str">
        <f>IF($F135=1,SUM($F$2:$F135),"")</f>
        <v/>
      </c>
    </row>
    <row r="136" spans="1:7" ht="20.25" customHeight="1">
      <c r="A136" s="11"/>
      <c r="B136" s="11"/>
      <c r="C136" s="11"/>
      <c r="D136" s="11"/>
      <c r="E136" s="4"/>
      <c r="F136" s="13" t="str">
        <f>IF($A136="","",IF(OR($A136='Model Summary'!$H$2,$A136='Model Summary'!$H$3,$A136='Model Summary'!$H$4,$A136='Model Summary'!$H$5),1,0))</f>
        <v/>
      </c>
      <c r="G136" s="13" t="str">
        <f>IF($F136=1,SUM($F$2:$F136),"")</f>
        <v/>
      </c>
    </row>
    <row r="137" spans="1:7" ht="20.25" customHeight="1">
      <c r="A137" s="11"/>
      <c r="B137" s="11"/>
      <c r="C137" s="11"/>
      <c r="D137" s="11"/>
      <c r="E137" s="4"/>
      <c r="F137" s="13" t="str">
        <f>IF($A137="","",IF(OR($A137='Model Summary'!$H$2,$A137='Model Summary'!$H$3,$A137='Model Summary'!$H$4,$A137='Model Summary'!$H$5),1,0))</f>
        <v/>
      </c>
      <c r="G137" s="13" t="str">
        <f>IF($F137=1,SUM($F$2:$F137),"")</f>
        <v/>
      </c>
    </row>
    <row r="138" spans="1:7" ht="20.25" customHeight="1">
      <c r="A138" s="11"/>
      <c r="B138" s="11"/>
      <c r="C138" s="11"/>
      <c r="D138" s="11"/>
      <c r="E138" s="4"/>
      <c r="F138" s="13" t="str">
        <f>IF($A138="","",IF(OR($A138='Model Summary'!$H$2,$A138='Model Summary'!$H$3,$A138='Model Summary'!$H$4,$A138='Model Summary'!$H$5),1,0))</f>
        <v/>
      </c>
      <c r="G138" s="13" t="str">
        <f>IF($F138=1,SUM($F$2:$F138),"")</f>
        <v/>
      </c>
    </row>
    <row r="139" spans="1:7" ht="20.25" customHeight="1">
      <c r="A139" s="11"/>
      <c r="B139" s="11"/>
      <c r="C139" s="11"/>
      <c r="D139" s="11"/>
      <c r="E139" s="4"/>
      <c r="F139" s="13" t="str">
        <f>IF($A139="","",IF(OR($A139='Model Summary'!$H$2,$A139='Model Summary'!$H$3,$A139='Model Summary'!$H$4,$A139='Model Summary'!$H$5),1,0))</f>
        <v/>
      </c>
      <c r="G139" s="13" t="str">
        <f>IF($F139=1,SUM($F$2:$F139),"")</f>
        <v/>
      </c>
    </row>
    <row r="140" spans="1:7" ht="20.25" customHeight="1">
      <c r="A140" s="11"/>
      <c r="B140" s="11"/>
      <c r="C140" s="11"/>
      <c r="D140" s="11"/>
      <c r="E140" s="4"/>
      <c r="F140" s="13" t="str">
        <f>IF($A140="","",IF(OR($A140='Model Summary'!$H$2,$A140='Model Summary'!$H$3,$A140='Model Summary'!$H$4,$A140='Model Summary'!$H$5),1,0))</f>
        <v/>
      </c>
      <c r="G140" s="13" t="str">
        <f>IF($F140=1,SUM($F$2:$F140),"")</f>
        <v/>
      </c>
    </row>
    <row r="141" spans="1:7" ht="20.25" customHeight="1">
      <c r="A141" s="11"/>
      <c r="B141" s="11"/>
      <c r="C141" s="11"/>
      <c r="D141" s="11"/>
      <c r="E141" s="4"/>
      <c r="F141" s="13" t="str">
        <f>IF($A141="","",IF(OR($A141='Model Summary'!$H$2,$A141='Model Summary'!$H$3,$A141='Model Summary'!$H$4,$A141='Model Summary'!$H$5),1,0))</f>
        <v/>
      </c>
      <c r="G141" s="13" t="str">
        <f>IF($F141=1,SUM($F$2:$F141),"")</f>
        <v/>
      </c>
    </row>
    <row r="142" spans="1:7" ht="20.25" customHeight="1">
      <c r="A142" s="11"/>
      <c r="B142" s="11"/>
      <c r="C142" s="11"/>
      <c r="D142" s="11"/>
      <c r="E142" s="4"/>
      <c r="F142" s="13" t="str">
        <f>IF($A142="","",IF(OR($A142='Model Summary'!$H$2,$A142='Model Summary'!$H$3,$A142='Model Summary'!$H$4,$A142='Model Summary'!$H$5),1,0))</f>
        <v/>
      </c>
      <c r="G142" s="13" t="str">
        <f>IF($F142=1,SUM($F$2:$F142),"")</f>
        <v/>
      </c>
    </row>
    <row r="143" spans="1:7" ht="20.25" customHeight="1">
      <c r="A143" s="11"/>
      <c r="B143" s="11"/>
      <c r="C143" s="11"/>
      <c r="D143" s="11"/>
      <c r="E143" s="4"/>
      <c r="F143" s="13" t="str">
        <f>IF($A143="","",IF(OR($A143='Model Summary'!$H$2,$A143='Model Summary'!$H$3,$A143='Model Summary'!$H$4,$A143='Model Summary'!$H$5),1,0))</f>
        <v/>
      </c>
      <c r="G143" s="13" t="str">
        <f>IF($F143=1,SUM($F$2:$F143),"")</f>
        <v/>
      </c>
    </row>
    <row r="144" spans="1:7" ht="20.25" customHeight="1">
      <c r="A144" s="11"/>
      <c r="B144" s="11"/>
      <c r="C144" s="11"/>
      <c r="D144" s="11"/>
      <c r="E144" s="4"/>
      <c r="F144" s="13" t="str">
        <f>IF($A144="","",IF(OR($A144='Model Summary'!$H$2,$A144='Model Summary'!$H$3,$A144='Model Summary'!$H$4,$A144='Model Summary'!$H$5),1,0))</f>
        <v/>
      </c>
      <c r="G144" s="13" t="str">
        <f>IF($F144=1,SUM($F$2:$F144),"")</f>
        <v/>
      </c>
    </row>
    <row r="145" spans="1:7" ht="20.25" customHeight="1">
      <c r="A145" s="11"/>
      <c r="B145" s="11"/>
      <c r="C145" s="11"/>
      <c r="D145" s="11"/>
      <c r="E145" s="4"/>
      <c r="F145" s="13" t="str">
        <f>IF($A145="","",IF(OR($A145='Model Summary'!$H$2,$A145='Model Summary'!$H$3,$A145='Model Summary'!$H$4,$A145='Model Summary'!$H$5),1,0))</f>
        <v/>
      </c>
      <c r="G145" s="13" t="str">
        <f>IF($F145=1,SUM($F$2:$F145),"")</f>
        <v/>
      </c>
    </row>
    <row r="146" spans="1:7" ht="20.25" customHeight="1">
      <c r="A146" s="11"/>
      <c r="B146" s="11"/>
      <c r="C146" s="11"/>
      <c r="D146" s="11"/>
      <c r="E146" s="4"/>
      <c r="F146" s="13" t="str">
        <f>IF($A146="","",IF(OR($A146='Model Summary'!$H$2,$A146='Model Summary'!$H$3,$A146='Model Summary'!$H$4,$A146='Model Summary'!$H$5),1,0))</f>
        <v/>
      </c>
      <c r="G146" s="13" t="str">
        <f>IF($F146=1,SUM($F$2:$F146),"")</f>
        <v/>
      </c>
    </row>
    <row r="147" spans="1:7" ht="20.25" customHeight="1">
      <c r="A147" s="11"/>
      <c r="B147" s="11"/>
      <c r="C147" s="11"/>
      <c r="D147" s="11"/>
      <c r="E147" s="4"/>
      <c r="F147" s="13" t="str">
        <f>IF($A147="","",IF(OR($A147='Model Summary'!$H$2,$A147='Model Summary'!$H$3,$A147='Model Summary'!$H$4,$A147='Model Summary'!$H$5),1,0))</f>
        <v/>
      </c>
      <c r="G147" s="13" t="str">
        <f>IF($F147=1,SUM($F$2:$F147),"")</f>
        <v/>
      </c>
    </row>
    <row r="148" spans="1:7" ht="20.25" customHeight="1">
      <c r="A148" s="11"/>
      <c r="B148" s="11"/>
      <c r="C148" s="11"/>
      <c r="D148" s="11"/>
      <c r="E148" s="4"/>
      <c r="F148" s="13" t="str">
        <f>IF($A148="","",IF(OR($A148='Model Summary'!$H$2,$A148='Model Summary'!$H$3,$A148='Model Summary'!$H$4,$A148='Model Summary'!$H$5),1,0))</f>
        <v/>
      </c>
      <c r="G148" s="13" t="str">
        <f>IF($F148=1,SUM($F$2:$F148),"")</f>
        <v/>
      </c>
    </row>
    <row r="149" spans="1:7" ht="20.25" customHeight="1">
      <c r="A149" s="11"/>
      <c r="B149" s="11"/>
      <c r="C149" s="11"/>
      <c r="D149" s="11"/>
      <c r="E149" s="4"/>
      <c r="F149" s="13" t="str">
        <f>IF($A149="","",IF(OR($A149='Model Summary'!$H$2,$A149='Model Summary'!$H$3,$A149='Model Summary'!$H$4,$A149='Model Summary'!$H$5),1,0))</f>
        <v/>
      </c>
      <c r="G149" s="13" t="str">
        <f>IF($F149=1,SUM($F$2:$F149),"")</f>
        <v/>
      </c>
    </row>
    <row r="150" spans="1:7" ht="20.25" customHeight="1">
      <c r="A150" s="11"/>
      <c r="B150" s="11"/>
      <c r="C150" s="11"/>
      <c r="D150" s="11"/>
      <c r="E150" s="4"/>
      <c r="F150" s="13" t="str">
        <f>IF($A150="","",IF(OR($A150='Model Summary'!$H$2,$A150='Model Summary'!$H$3,$A150='Model Summary'!$H$4,$A150='Model Summary'!$H$5),1,0))</f>
        <v/>
      </c>
      <c r="G150" s="13" t="str">
        <f>IF($F150=1,SUM($F$2:$F150),"")</f>
        <v/>
      </c>
    </row>
    <row r="151" spans="1:7" ht="20.25" customHeight="1">
      <c r="A151" s="11"/>
      <c r="B151" s="11"/>
      <c r="C151" s="11"/>
      <c r="D151" s="11"/>
      <c r="E151" s="4"/>
      <c r="F151" s="13" t="str">
        <f>IF($A151="","",IF(OR($A151='Model Summary'!$H$2,$A151='Model Summary'!$H$3,$A151='Model Summary'!$H$4,$A151='Model Summary'!$H$5),1,0))</f>
        <v/>
      </c>
      <c r="G151" s="13" t="str">
        <f>IF($F151=1,SUM($F$2:$F151),"")</f>
        <v/>
      </c>
    </row>
    <row r="152" spans="1:7" ht="20.25" customHeight="1">
      <c r="A152" s="11"/>
      <c r="B152" s="11"/>
      <c r="C152" s="11"/>
      <c r="D152" s="11"/>
      <c r="E152" s="4"/>
      <c r="F152" s="13" t="str">
        <f>IF($A152="","",IF(OR($A152='Model Summary'!$H$2,$A152='Model Summary'!$H$3,$A152='Model Summary'!$H$4,$A152='Model Summary'!$H$5),1,0))</f>
        <v/>
      </c>
      <c r="G152" s="13" t="str">
        <f>IF($F152=1,SUM($F$2:$F152),"")</f>
        <v/>
      </c>
    </row>
    <row r="153" spans="1:7" ht="20.25" customHeight="1">
      <c r="A153" s="11"/>
      <c r="B153" s="11"/>
      <c r="C153" s="11"/>
      <c r="D153" s="11"/>
      <c r="E153" s="4"/>
      <c r="F153" s="13" t="str">
        <f>IF($A153="","",IF(OR($A153='Model Summary'!$H$2,$A153='Model Summary'!$H$3,$A153='Model Summary'!$H$4,$A153='Model Summary'!$H$5),1,0))</f>
        <v/>
      </c>
      <c r="G153" s="13" t="str">
        <f>IF($F153=1,SUM($F$2:$F153),"")</f>
        <v/>
      </c>
    </row>
    <row r="154" spans="1:7" ht="20.25" customHeight="1">
      <c r="A154" s="11"/>
      <c r="B154" s="11"/>
      <c r="C154" s="11"/>
      <c r="D154" s="11"/>
      <c r="E154" s="4"/>
      <c r="F154" s="13" t="str">
        <f>IF($A154="","",IF(OR($A154='Model Summary'!$H$2,$A154='Model Summary'!$H$3,$A154='Model Summary'!$H$4,$A154='Model Summary'!$H$5),1,0))</f>
        <v/>
      </c>
      <c r="G154" s="13" t="str">
        <f>IF($F154=1,SUM($F$2:$F154),"")</f>
        <v/>
      </c>
    </row>
    <row r="155" spans="1:7" ht="20.25" customHeight="1">
      <c r="A155" s="11"/>
      <c r="B155" s="11"/>
      <c r="C155" s="11"/>
      <c r="D155" s="11"/>
      <c r="E155" s="4"/>
      <c r="F155" s="13" t="str">
        <f>IF($A155="","",IF(OR($A155='Model Summary'!$H$2,$A155='Model Summary'!$H$3,$A155='Model Summary'!$H$4,$A155='Model Summary'!$H$5),1,0))</f>
        <v/>
      </c>
      <c r="G155" s="13" t="str">
        <f>IF($F155=1,SUM($F$2:$F155),"")</f>
        <v/>
      </c>
    </row>
    <row r="156" spans="1:7" ht="20.25" customHeight="1">
      <c r="A156" s="11"/>
      <c r="B156" s="11"/>
      <c r="C156" s="11"/>
      <c r="D156" s="11"/>
      <c r="E156" s="4"/>
      <c r="F156" s="13" t="str">
        <f>IF($A156="","",IF(OR($A156='Model Summary'!$H$2,$A156='Model Summary'!$H$3,$A156='Model Summary'!$H$4,$A156='Model Summary'!$H$5),1,0))</f>
        <v/>
      </c>
      <c r="G156" s="13" t="str">
        <f>IF($F156=1,SUM($F$2:$F156),"")</f>
        <v/>
      </c>
    </row>
    <row r="157" spans="1:7" ht="20.25" customHeight="1">
      <c r="A157" s="11"/>
      <c r="B157" s="11"/>
      <c r="C157" s="11"/>
      <c r="D157" s="11"/>
      <c r="E157" s="4"/>
      <c r="F157" s="13" t="str">
        <f>IF($A157="","",IF(OR($A157='Model Summary'!$H$2,$A157='Model Summary'!$H$3,$A157='Model Summary'!$H$4,$A157='Model Summary'!$H$5),1,0))</f>
        <v/>
      </c>
      <c r="G157" s="13" t="str">
        <f>IF($F157=1,SUM($F$2:$F157),"")</f>
        <v/>
      </c>
    </row>
    <row r="158" spans="1:7" ht="20.25" customHeight="1">
      <c r="A158" s="11"/>
      <c r="B158" s="11"/>
      <c r="C158" s="11"/>
      <c r="D158" s="11"/>
      <c r="E158" s="4"/>
      <c r="F158" s="13" t="str">
        <f>IF($A158="","",IF(OR($A158='Model Summary'!$H$2,$A158='Model Summary'!$H$3,$A158='Model Summary'!$H$4,$A158='Model Summary'!$H$5),1,0))</f>
        <v/>
      </c>
      <c r="G158" s="13" t="str">
        <f>IF($F158=1,SUM($F$2:$F158),"")</f>
        <v/>
      </c>
    </row>
    <row r="159" spans="1:7" ht="20.25" customHeight="1">
      <c r="A159" s="11"/>
      <c r="B159" s="11"/>
      <c r="C159" s="11"/>
      <c r="D159" s="11"/>
      <c r="E159" s="4"/>
      <c r="F159" s="13" t="str">
        <f>IF($A159="","",IF(OR($A159='Model Summary'!$H$2,$A159='Model Summary'!$H$3,$A159='Model Summary'!$H$4,$A159='Model Summary'!$H$5),1,0))</f>
        <v/>
      </c>
      <c r="G159" s="13" t="str">
        <f>IF($F159=1,SUM($F$2:$F159),"")</f>
        <v/>
      </c>
    </row>
    <row r="160" spans="1:7" ht="20.25" customHeight="1">
      <c r="A160" s="11"/>
      <c r="B160" s="11"/>
      <c r="C160" s="11"/>
      <c r="D160" s="11"/>
      <c r="E160" s="4"/>
      <c r="F160" s="13" t="str">
        <f>IF($A160="","",IF(OR($A160='Model Summary'!$H$2,$A160='Model Summary'!$H$3,$A160='Model Summary'!$H$4,$A160='Model Summary'!$H$5),1,0))</f>
        <v/>
      </c>
      <c r="G160" s="13" t="str">
        <f>IF($F160=1,SUM($F$2:$F160),"")</f>
        <v/>
      </c>
    </row>
    <row r="161" spans="1:7" ht="20.25" customHeight="1">
      <c r="A161" s="11"/>
      <c r="B161" s="11"/>
      <c r="C161" s="11"/>
      <c r="D161" s="11"/>
      <c r="E161" s="4"/>
      <c r="F161" s="13" t="str">
        <f>IF($A161="","",IF(OR($A161='Model Summary'!$H$2,$A161='Model Summary'!$H$3,$A161='Model Summary'!$H$4,$A161='Model Summary'!$H$5),1,0))</f>
        <v/>
      </c>
      <c r="G161" s="13" t="str">
        <f>IF($F161=1,SUM($F$2:$F161),"")</f>
        <v/>
      </c>
    </row>
    <row r="162" spans="1:7" ht="20.25" customHeight="1">
      <c r="A162" s="11"/>
      <c r="B162" s="11"/>
      <c r="C162" s="11"/>
      <c r="D162" s="11"/>
      <c r="E162" s="4"/>
      <c r="F162" s="13" t="str">
        <f>IF($A162="","",IF(OR($A162='Model Summary'!$H$2,$A162='Model Summary'!$H$3,$A162='Model Summary'!$H$4,$A162='Model Summary'!$H$5),1,0))</f>
        <v/>
      </c>
      <c r="G162" s="13" t="str">
        <f>IF($F162=1,SUM($F$2:$F162),"")</f>
        <v/>
      </c>
    </row>
    <row r="163" spans="1:7" ht="20.25" customHeight="1">
      <c r="A163" s="11"/>
      <c r="B163" s="11"/>
      <c r="C163" s="11"/>
      <c r="D163" s="11"/>
      <c r="E163" s="4"/>
      <c r="F163" s="13" t="str">
        <f>IF($A163="","",IF(OR($A163='Model Summary'!$H$2,$A163='Model Summary'!$H$3,$A163='Model Summary'!$H$4,$A163='Model Summary'!$H$5),1,0))</f>
        <v/>
      </c>
      <c r="G163" s="13" t="str">
        <f>IF($F163=1,SUM($F$2:$F163),"")</f>
        <v/>
      </c>
    </row>
    <row r="164" spans="1:7" ht="20.25" customHeight="1">
      <c r="A164" s="11"/>
      <c r="B164" s="11"/>
      <c r="C164" s="11"/>
      <c r="D164" s="11"/>
      <c r="E164" s="4"/>
      <c r="F164" s="13" t="str">
        <f>IF($A164="","",IF(OR($A164='Model Summary'!$H$2,$A164='Model Summary'!$H$3,$A164='Model Summary'!$H$4,$A164='Model Summary'!$H$5),1,0))</f>
        <v/>
      </c>
      <c r="G164" s="13" t="str">
        <f>IF($F164=1,SUM($F$2:$F164),"")</f>
        <v/>
      </c>
    </row>
    <row r="165" spans="1:7" ht="20.25" customHeight="1">
      <c r="A165" s="11"/>
      <c r="B165" s="11"/>
      <c r="C165" s="11"/>
      <c r="D165" s="11"/>
      <c r="E165" s="4"/>
      <c r="F165" s="13" t="str">
        <f>IF($A165="","",IF(OR($A165='Model Summary'!$H$2,$A165='Model Summary'!$H$3,$A165='Model Summary'!$H$4,$A165='Model Summary'!$H$5),1,0))</f>
        <v/>
      </c>
      <c r="G165" s="13" t="str">
        <f>IF($F165=1,SUM($F$2:$F165),"")</f>
        <v/>
      </c>
    </row>
    <row r="166" spans="1:7" ht="20.25" customHeight="1">
      <c r="A166" s="11"/>
      <c r="B166" s="11"/>
      <c r="C166" s="11"/>
      <c r="D166" s="11"/>
      <c r="E166" s="4"/>
      <c r="F166" s="13" t="str">
        <f>IF($A166="","",IF(OR($A166='Model Summary'!$H$2,$A166='Model Summary'!$H$3,$A166='Model Summary'!$H$4,$A166='Model Summary'!$H$5),1,0))</f>
        <v/>
      </c>
      <c r="G166" s="13" t="str">
        <f>IF($F166=1,SUM($F$2:$F166),"")</f>
        <v/>
      </c>
    </row>
    <row r="167" spans="1:7" ht="20.25" customHeight="1">
      <c r="A167" s="11"/>
      <c r="B167" s="11"/>
      <c r="C167" s="11"/>
      <c r="D167" s="11"/>
      <c r="E167" s="4"/>
      <c r="F167" s="13" t="str">
        <f>IF($A167="","",IF(OR($A167='Model Summary'!$H$2,$A167='Model Summary'!$H$3,$A167='Model Summary'!$H$4,$A167='Model Summary'!$H$5),1,0))</f>
        <v/>
      </c>
      <c r="G167" s="13" t="str">
        <f>IF($F167=1,SUM($F$2:$F167),"")</f>
        <v/>
      </c>
    </row>
    <row r="168" spans="1:7" ht="20.25" customHeight="1">
      <c r="A168" s="11"/>
      <c r="B168" s="11"/>
      <c r="C168" s="11"/>
      <c r="D168" s="11"/>
      <c r="E168" s="4"/>
      <c r="F168" s="13" t="str">
        <f>IF($A168="","",IF(OR($A168='Model Summary'!$H$2,$A168='Model Summary'!$H$3,$A168='Model Summary'!$H$4,$A168='Model Summary'!$H$5),1,0))</f>
        <v/>
      </c>
      <c r="G168" s="13" t="str">
        <f>IF($F168=1,SUM($F$2:$F168),"")</f>
        <v/>
      </c>
    </row>
    <row r="169" spans="1:7" ht="20.25" customHeight="1">
      <c r="A169" s="11"/>
      <c r="B169" s="11"/>
      <c r="C169" s="11"/>
      <c r="D169" s="11"/>
      <c r="E169" s="4"/>
      <c r="F169" s="13" t="str">
        <f>IF($A169="","",IF(OR($A169='Model Summary'!$H$2,$A169='Model Summary'!$H$3,$A169='Model Summary'!$H$4,$A169='Model Summary'!$H$5),1,0))</f>
        <v/>
      </c>
      <c r="G169" s="13" t="str">
        <f>IF($F169=1,SUM($F$2:$F169),"")</f>
        <v/>
      </c>
    </row>
    <row r="170" spans="1:7" ht="20.25" customHeight="1">
      <c r="A170" s="11"/>
      <c r="B170" s="11"/>
      <c r="C170" s="11"/>
      <c r="D170" s="11"/>
      <c r="E170" s="4"/>
      <c r="F170" s="13" t="str">
        <f>IF($A170="","",IF(OR($A170='Model Summary'!$H$2,$A170='Model Summary'!$H$3,$A170='Model Summary'!$H$4,$A170='Model Summary'!$H$5),1,0))</f>
        <v/>
      </c>
      <c r="G170" s="13" t="str">
        <f>IF($F170=1,SUM($F$2:$F170),"")</f>
        <v/>
      </c>
    </row>
    <row r="171" spans="1:7" ht="20.25" customHeight="1">
      <c r="A171" s="11"/>
      <c r="B171" s="11"/>
      <c r="C171" s="11"/>
      <c r="D171" s="11"/>
      <c r="E171" s="4"/>
      <c r="F171" s="13" t="str">
        <f>IF($A171="","",IF(OR($A171='Model Summary'!$H$2,$A171='Model Summary'!$H$3,$A171='Model Summary'!$H$4,$A171='Model Summary'!$H$5),1,0))</f>
        <v/>
      </c>
      <c r="G171" s="13" t="str">
        <f>IF($F171=1,SUM($F$2:$F171),"")</f>
        <v/>
      </c>
    </row>
    <row r="172" spans="1:7" ht="20.25" customHeight="1">
      <c r="A172" s="11"/>
      <c r="B172" s="11"/>
      <c r="C172" s="11"/>
      <c r="D172" s="11"/>
      <c r="E172" s="4"/>
      <c r="F172" s="13" t="str">
        <f>IF($A172="","",IF(OR($A172='Model Summary'!$H$2,$A172='Model Summary'!$H$3,$A172='Model Summary'!$H$4,$A172='Model Summary'!$H$5),1,0))</f>
        <v/>
      </c>
      <c r="G172" s="13" t="str">
        <f>IF($F172=1,SUM($F$2:$F172),"")</f>
        <v/>
      </c>
    </row>
    <row r="173" spans="1:7" ht="20.25" customHeight="1">
      <c r="A173" s="11"/>
      <c r="B173" s="11"/>
      <c r="C173" s="11"/>
      <c r="D173" s="11"/>
      <c r="E173" s="4"/>
      <c r="F173" s="13" t="str">
        <f>IF($A173="","",IF(OR($A173='Model Summary'!$H$2,$A173='Model Summary'!$H$3,$A173='Model Summary'!$H$4,$A173='Model Summary'!$H$5),1,0))</f>
        <v/>
      </c>
      <c r="G173" s="13" t="str">
        <f>IF($F173=1,SUM($F$2:$F173),"")</f>
        <v/>
      </c>
    </row>
    <row r="174" spans="1:7" ht="20.25" customHeight="1">
      <c r="A174" s="11"/>
      <c r="B174" s="11"/>
      <c r="C174" s="11"/>
      <c r="D174" s="11"/>
      <c r="E174" s="4"/>
      <c r="F174" s="13" t="str">
        <f>IF($A174="","",IF(OR($A174='Model Summary'!$H$2,$A174='Model Summary'!$H$3,$A174='Model Summary'!$H$4,$A174='Model Summary'!$H$5),1,0))</f>
        <v/>
      </c>
      <c r="G174" s="13" t="str">
        <f>IF($F174=1,SUM($F$2:$F174),"")</f>
        <v/>
      </c>
    </row>
    <row r="175" spans="1:7" ht="20.25" customHeight="1">
      <c r="A175" s="11"/>
      <c r="B175" s="11"/>
      <c r="C175" s="11"/>
      <c r="D175" s="11"/>
      <c r="E175" s="4"/>
      <c r="F175" s="13" t="str">
        <f>IF($A175="","",IF(OR($A175='Model Summary'!$H$2,$A175='Model Summary'!$H$3,$A175='Model Summary'!$H$4,$A175='Model Summary'!$H$5),1,0))</f>
        <v/>
      </c>
      <c r="G175" s="13" t="str">
        <f>IF($F175=1,SUM($F$2:$F175),"")</f>
        <v/>
      </c>
    </row>
    <row r="176" spans="1:7" ht="20.25" customHeight="1">
      <c r="A176" s="11"/>
      <c r="B176" s="11"/>
      <c r="C176" s="11"/>
      <c r="D176" s="11"/>
      <c r="E176" s="4"/>
      <c r="F176" s="13" t="str">
        <f>IF($A176="","",IF(OR($A176='Model Summary'!$H$2,$A176='Model Summary'!$H$3,$A176='Model Summary'!$H$4,$A176='Model Summary'!$H$5),1,0))</f>
        <v/>
      </c>
      <c r="G176" s="13" t="str">
        <f>IF($F176=1,SUM($F$2:$F176),"")</f>
        <v/>
      </c>
    </row>
    <row r="177" spans="1:7" ht="20.25" customHeight="1">
      <c r="A177" s="11"/>
      <c r="B177" s="11"/>
      <c r="C177" s="11"/>
      <c r="D177" s="11"/>
      <c r="E177" s="4"/>
      <c r="F177" s="13" t="str">
        <f>IF($A177="","",IF(OR($A177='Model Summary'!$H$2,$A177='Model Summary'!$H$3,$A177='Model Summary'!$H$4,$A177='Model Summary'!$H$5),1,0))</f>
        <v/>
      </c>
      <c r="G177" s="13" t="str">
        <f>IF($F177=1,SUM($F$2:$F177),"")</f>
        <v/>
      </c>
    </row>
    <row r="178" spans="1:7" ht="20.25" customHeight="1">
      <c r="A178" s="11"/>
      <c r="B178" s="11"/>
      <c r="C178" s="11"/>
      <c r="D178" s="11"/>
      <c r="E178" s="4"/>
      <c r="F178" s="13" t="str">
        <f>IF($A178="","",IF(OR($A178='Model Summary'!$H$2,$A178='Model Summary'!$H$3,$A178='Model Summary'!$H$4,$A178='Model Summary'!$H$5),1,0))</f>
        <v/>
      </c>
      <c r="G178" s="13" t="str">
        <f>IF($F178=1,SUM($F$2:$F178),"")</f>
        <v/>
      </c>
    </row>
    <row r="179" spans="1:7" ht="20.25" customHeight="1">
      <c r="A179" s="11"/>
      <c r="B179" s="11"/>
      <c r="C179" s="11"/>
      <c r="D179" s="11"/>
      <c r="E179" s="4"/>
      <c r="F179" s="13" t="str">
        <f>IF($A179="","",IF(OR($A179='Model Summary'!$H$2,$A179='Model Summary'!$H$3,$A179='Model Summary'!$H$4,$A179='Model Summary'!$H$5),1,0))</f>
        <v/>
      </c>
      <c r="G179" s="13" t="str">
        <f>IF($F179=1,SUM($F$2:$F179),"")</f>
        <v/>
      </c>
    </row>
    <row r="180" spans="1:7" ht="20.25" customHeight="1">
      <c r="A180" s="11"/>
      <c r="B180" s="11"/>
      <c r="C180" s="11"/>
      <c r="D180" s="11"/>
      <c r="E180" s="4"/>
      <c r="F180" s="13" t="str">
        <f>IF($A180="","",IF(OR($A180='Model Summary'!$H$2,$A180='Model Summary'!$H$3,$A180='Model Summary'!$H$4,$A180='Model Summary'!$H$5),1,0))</f>
        <v/>
      </c>
      <c r="G180" s="13" t="str">
        <f>IF($F180=1,SUM($F$2:$F180),"")</f>
        <v/>
      </c>
    </row>
    <row r="181" spans="1:7" ht="20.25" customHeight="1">
      <c r="A181" s="11"/>
      <c r="B181" s="11"/>
      <c r="C181" s="11"/>
      <c r="D181" s="11"/>
      <c r="E181" s="4"/>
      <c r="F181" s="13" t="str">
        <f>IF($A181="","",IF(OR($A181='Model Summary'!$H$2,$A181='Model Summary'!$H$3,$A181='Model Summary'!$H$4,$A181='Model Summary'!$H$5),1,0))</f>
        <v/>
      </c>
      <c r="G181" s="13" t="str">
        <f>IF($F181=1,SUM($F$2:$F181),"")</f>
        <v/>
      </c>
    </row>
    <row r="182" spans="1:7" ht="20.25" customHeight="1">
      <c r="A182" s="11"/>
      <c r="B182" s="11"/>
      <c r="C182" s="11"/>
      <c r="D182" s="11"/>
      <c r="E182" s="4"/>
      <c r="F182" s="13" t="str">
        <f>IF($A182="","",IF(OR($A182='Model Summary'!$H$2,$A182='Model Summary'!$H$3,$A182='Model Summary'!$H$4,$A182='Model Summary'!$H$5),1,0))</f>
        <v/>
      </c>
      <c r="G182" s="13" t="str">
        <f>IF($F182=1,SUM($F$2:$F182),"")</f>
        <v/>
      </c>
    </row>
    <row r="183" spans="1:7" ht="20.25" customHeight="1">
      <c r="A183" s="11"/>
      <c r="B183" s="11"/>
      <c r="C183" s="11"/>
      <c r="D183" s="11"/>
      <c r="E183" s="4"/>
      <c r="F183" s="13" t="str">
        <f>IF($A183="","",IF(OR($A183='Model Summary'!$H$2,$A183='Model Summary'!$H$3,$A183='Model Summary'!$H$4,$A183='Model Summary'!$H$5),1,0))</f>
        <v/>
      </c>
      <c r="G183" s="13" t="str">
        <f>IF($F183=1,SUM($F$2:$F183),"")</f>
        <v/>
      </c>
    </row>
    <row r="184" spans="1:7" ht="20.25" customHeight="1">
      <c r="A184" s="11"/>
      <c r="B184" s="11"/>
      <c r="C184" s="11"/>
      <c r="D184" s="11"/>
      <c r="E184" s="4"/>
      <c r="F184" s="13" t="str">
        <f>IF($A184="","",IF(OR($A184='Model Summary'!$H$2,$A184='Model Summary'!$H$3,$A184='Model Summary'!$H$4,$A184='Model Summary'!$H$5),1,0))</f>
        <v/>
      </c>
      <c r="G184" s="13" t="str">
        <f>IF($F184=1,SUM($F$2:$F184),"")</f>
        <v/>
      </c>
    </row>
    <row r="185" spans="1:7" ht="20.25" customHeight="1">
      <c r="A185" s="11"/>
      <c r="B185" s="11"/>
      <c r="C185" s="11"/>
      <c r="D185" s="11"/>
      <c r="E185" s="4"/>
      <c r="F185" s="13" t="str">
        <f>IF($A185="","",IF(OR($A185='Model Summary'!$H$2,$A185='Model Summary'!$H$3,$A185='Model Summary'!$H$4,$A185='Model Summary'!$H$5),1,0))</f>
        <v/>
      </c>
      <c r="G185" s="13" t="str">
        <f>IF($F185=1,SUM($F$2:$F185),"")</f>
        <v/>
      </c>
    </row>
    <row r="186" spans="1:7" ht="20.25" customHeight="1">
      <c r="A186" s="11"/>
      <c r="B186" s="11"/>
      <c r="C186" s="11"/>
      <c r="D186" s="11"/>
      <c r="E186" s="4"/>
      <c r="F186" s="13" t="str">
        <f>IF($A186="","",IF(OR($A186='Model Summary'!$H$2,$A186='Model Summary'!$H$3,$A186='Model Summary'!$H$4,$A186='Model Summary'!$H$5),1,0))</f>
        <v/>
      </c>
      <c r="G186" s="13" t="str">
        <f>IF($F186=1,SUM($F$2:$F186),"")</f>
        <v/>
      </c>
    </row>
    <row r="187" spans="1:7" ht="20.25" customHeight="1">
      <c r="A187" s="11"/>
      <c r="B187" s="11"/>
      <c r="C187" s="11"/>
      <c r="D187" s="11"/>
      <c r="E187" s="4"/>
      <c r="F187" s="13" t="str">
        <f>IF($A187="","",IF(OR($A187='Model Summary'!$H$2,$A187='Model Summary'!$H$3,$A187='Model Summary'!$H$4,$A187='Model Summary'!$H$5),1,0))</f>
        <v/>
      </c>
      <c r="G187" s="13" t="str">
        <f>IF($F187=1,SUM($F$2:$F187),"")</f>
        <v/>
      </c>
    </row>
    <row r="188" spans="1:7" ht="20.25" customHeight="1">
      <c r="A188" s="11"/>
      <c r="B188" s="11"/>
      <c r="C188" s="11"/>
      <c r="D188" s="11"/>
      <c r="E188" s="4"/>
      <c r="F188" s="13" t="str">
        <f>IF($A188="","",IF(OR($A188='Model Summary'!$H$2,$A188='Model Summary'!$H$3,$A188='Model Summary'!$H$4,$A188='Model Summary'!$H$5),1,0))</f>
        <v/>
      </c>
      <c r="G188" s="13" t="str">
        <f>IF($F188=1,SUM($F$2:$F188),"")</f>
        <v/>
      </c>
    </row>
    <row r="189" spans="1:7" ht="20.25" customHeight="1">
      <c r="A189" s="11"/>
      <c r="B189" s="11"/>
      <c r="C189" s="11"/>
      <c r="D189" s="11"/>
      <c r="E189" s="4"/>
      <c r="F189" s="13" t="str">
        <f>IF($A189="","",IF(OR($A189='Model Summary'!$H$2,$A189='Model Summary'!$H$3,$A189='Model Summary'!$H$4,$A189='Model Summary'!$H$5),1,0))</f>
        <v/>
      </c>
      <c r="G189" s="13" t="str">
        <f>IF($F189=1,SUM($F$2:$F189),"")</f>
        <v/>
      </c>
    </row>
    <row r="190" spans="1:7" ht="20.25" customHeight="1">
      <c r="A190" s="11"/>
      <c r="B190" s="11"/>
      <c r="C190" s="11"/>
      <c r="D190" s="11"/>
      <c r="E190" s="4"/>
      <c r="F190" s="13" t="str">
        <f>IF($A190="","",IF(OR($A190='Model Summary'!$H$2,$A190='Model Summary'!$H$3,$A190='Model Summary'!$H$4,$A190='Model Summary'!$H$5),1,0))</f>
        <v/>
      </c>
      <c r="G190" s="13" t="str">
        <f>IF($F190=1,SUM($F$2:$F190),"")</f>
        <v/>
      </c>
    </row>
    <row r="191" spans="1:7" ht="20.25" customHeight="1">
      <c r="A191" s="11"/>
      <c r="B191" s="11"/>
      <c r="C191" s="11"/>
      <c r="D191" s="11"/>
      <c r="E191" s="4"/>
      <c r="F191" s="13" t="str">
        <f>IF($A191="","",IF(OR($A191='Model Summary'!$H$2,$A191='Model Summary'!$H$3,$A191='Model Summary'!$H$4,$A191='Model Summary'!$H$5),1,0))</f>
        <v/>
      </c>
      <c r="G191" s="13" t="str">
        <f>IF($F191=1,SUM($F$2:$F191),"")</f>
        <v/>
      </c>
    </row>
    <row r="192" spans="1:7" ht="20.25" customHeight="1">
      <c r="A192" s="11"/>
      <c r="B192" s="11"/>
      <c r="C192" s="11"/>
      <c r="D192" s="11"/>
      <c r="E192" s="4"/>
      <c r="F192" s="13" t="str">
        <f>IF($A192="","",IF(OR($A192='Model Summary'!$H$2,$A192='Model Summary'!$H$3,$A192='Model Summary'!$H$4,$A192='Model Summary'!$H$5),1,0))</f>
        <v/>
      </c>
      <c r="G192" s="13" t="str">
        <f>IF($F192=1,SUM($F$2:$F192),"")</f>
        <v/>
      </c>
    </row>
    <row r="193" spans="1:7" ht="20.25" customHeight="1">
      <c r="A193" s="11"/>
      <c r="B193" s="11"/>
      <c r="C193" s="11"/>
      <c r="D193" s="11"/>
      <c r="E193" s="4"/>
      <c r="F193" s="13" t="str">
        <f>IF($A193="","",IF(OR($A193='Model Summary'!$H$2,$A193='Model Summary'!$H$3,$A193='Model Summary'!$H$4,$A193='Model Summary'!$H$5),1,0))</f>
        <v/>
      </c>
      <c r="G193" s="13" t="str">
        <f>IF($F193=1,SUM($F$2:$F193),"")</f>
        <v/>
      </c>
    </row>
    <row r="194" spans="1:7" ht="20.25" customHeight="1">
      <c r="A194" s="11"/>
      <c r="B194" s="11"/>
      <c r="C194" s="11"/>
      <c r="D194" s="11"/>
      <c r="E194" s="4"/>
      <c r="F194" s="13" t="str">
        <f>IF($A194="","",IF(OR($A194='Model Summary'!$H$2,$A194='Model Summary'!$H$3,$A194='Model Summary'!$H$4,$A194='Model Summary'!$H$5),1,0))</f>
        <v/>
      </c>
      <c r="G194" s="13" t="str">
        <f>IF($F194=1,SUM($F$2:$F194),"")</f>
        <v/>
      </c>
    </row>
    <row r="195" spans="1:7" ht="20.25" customHeight="1">
      <c r="A195" s="11"/>
      <c r="B195" s="11"/>
      <c r="C195" s="11"/>
      <c r="D195" s="11"/>
      <c r="E195" s="4"/>
      <c r="F195" s="13" t="str">
        <f>IF($A195="","",IF(OR($A195='Model Summary'!$H$2,$A195='Model Summary'!$H$3,$A195='Model Summary'!$H$4,$A195='Model Summary'!$H$5),1,0))</f>
        <v/>
      </c>
      <c r="G195" s="13" t="str">
        <f>IF($F195=1,SUM($F$2:$F195),"")</f>
        <v/>
      </c>
    </row>
    <row r="196" spans="1:7" ht="20.25" customHeight="1">
      <c r="A196" s="11"/>
      <c r="B196" s="11"/>
      <c r="C196" s="11"/>
      <c r="D196" s="11"/>
      <c r="E196" s="4"/>
      <c r="F196" s="13" t="str">
        <f>IF($A196="","",IF(OR($A196='Model Summary'!$H$2,$A196='Model Summary'!$H$3,$A196='Model Summary'!$H$4,$A196='Model Summary'!$H$5),1,0))</f>
        <v/>
      </c>
      <c r="G196" s="13" t="str">
        <f>IF($F196=1,SUM($F$2:$F196),"")</f>
        <v/>
      </c>
    </row>
    <row r="197" spans="1:7" ht="20.25" customHeight="1">
      <c r="A197" s="11"/>
      <c r="B197" s="11"/>
      <c r="C197" s="11"/>
      <c r="D197" s="11"/>
      <c r="E197" s="4"/>
      <c r="F197" s="13" t="str">
        <f>IF($A197="","",IF(OR($A197='Model Summary'!$H$2,$A197='Model Summary'!$H$3,$A197='Model Summary'!$H$4,$A197='Model Summary'!$H$5),1,0))</f>
        <v/>
      </c>
      <c r="G197" s="13" t="str">
        <f>IF($F197=1,SUM($F$2:$F197),"")</f>
        <v/>
      </c>
    </row>
    <row r="198" spans="1:7" ht="20.25" customHeight="1">
      <c r="A198" s="11"/>
      <c r="B198" s="11"/>
      <c r="C198" s="11"/>
      <c r="D198" s="11"/>
      <c r="E198" s="4"/>
      <c r="F198" s="13" t="str">
        <f>IF($A198="","",IF(OR($A198='Model Summary'!$H$2,$A198='Model Summary'!$H$3,$A198='Model Summary'!$H$4,$A198='Model Summary'!$H$5),1,0))</f>
        <v/>
      </c>
      <c r="G198" s="13" t="str">
        <f>IF($F198=1,SUM($F$2:$F198),"")</f>
        <v/>
      </c>
    </row>
    <row r="199" spans="1:7" ht="20.25" customHeight="1">
      <c r="A199" s="11"/>
      <c r="B199" s="11"/>
      <c r="C199" s="11"/>
      <c r="D199" s="11"/>
      <c r="E199" s="4"/>
      <c r="F199" s="13" t="str">
        <f>IF($A199="","",IF(OR($A199='Model Summary'!$H$2,$A199='Model Summary'!$H$3,$A199='Model Summary'!$H$4,$A199='Model Summary'!$H$5),1,0))</f>
        <v/>
      </c>
      <c r="G199" s="13" t="str">
        <f>IF($F199=1,SUM($F$2:$F199),"")</f>
        <v/>
      </c>
    </row>
    <row r="200" spans="1:7" ht="20.25" customHeight="1">
      <c r="A200" s="11"/>
      <c r="B200" s="11"/>
      <c r="C200" s="11"/>
      <c r="D200" s="11"/>
      <c r="E200" s="4"/>
      <c r="F200" s="13" t="str">
        <f>IF($A200="","",IF(OR($A200='Model Summary'!$H$2,$A200='Model Summary'!$H$3,$A200='Model Summary'!$H$4,$A200='Model Summary'!$H$5),1,0))</f>
        <v/>
      </c>
      <c r="G200" s="13" t="str">
        <f>IF($F200=1,SUM($F$2:$F200),"")</f>
        <v/>
      </c>
    </row>
    <row r="201" spans="1:7" ht="20.25" customHeight="1">
      <c r="A201" s="11"/>
      <c r="B201" s="11"/>
      <c r="C201" s="11"/>
      <c r="D201" s="11"/>
      <c r="E201" s="4"/>
      <c r="F201" s="13" t="str">
        <f>IF($A201="","",IF(OR($A201='Model Summary'!$H$2,$A201='Model Summary'!$H$3,$A201='Model Summary'!$H$4,$A201='Model Summary'!$H$5),1,0))</f>
        <v/>
      </c>
      <c r="G201" s="13" t="str">
        <f>IF($F201=1,SUM($F$2:$F201),"")</f>
        <v/>
      </c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500-000000000000}">
          <x14:formula1>
            <xm:f>'3. Access Models'!$A$2:$A$16</xm:f>
          </x14:formula1>
          <x14:formula2>
            <xm:f>0</xm:f>
          </x14:formula2>
          <xm:sqref>A2:A201</xm:sqref>
        </x14:dataValidation>
        <x14:dataValidation type="list" allowBlank="1" showErrorMessage="1" xr:uid="{00000000-0002-0000-0500-000001000000}">
          <x14:formula1>
            <xm:f>'1. Applications'!$A$2:$A$31</xm:f>
          </x14:formula1>
          <x14:formula2>
            <xm:f>0</xm:f>
          </x14:formula2>
          <xm:sqref>B2:B201</xm:sqref>
        </x14:dataValidation>
        <x14:dataValidation type="list" allowBlank="1" xr:uid="{00000000-0002-0000-0500-000002000000}">
          <x14:formula1>
            <xm:f>'2. App Roles'!$B$2:$B$61</xm:f>
          </x14:formula1>
          <x14:formula2>
            <xm:f>0</xm:f>
          </x14:formula2>
          <xm:sqref>C2:C201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A4716"/>
    <pageSetUpPr fitToPage="1"/>
  </sheetPr>
  <dimension ref="B1:H76"/>
  <sheetViews>
    <sheetView showGridLines="0" zoomScaleNormal="100" workbookViewId="0">
      <selection activeCell="C3" sqref="C3"/>
    </sheetView>
  </sheetViews>
  <sheetFormatPr defaultColWidth="8.5703125" defaultRowHeight="14.45"/>
  <cols>
    <col min="1" max="1" width="2" customWidth="1"/>
    <col min="2" max="2" width="28" customWidth="1"/>
    <col min="3" max="3" width="26" customWidth="1"/>
    <col min="4" max="4" width="22" customWidth="1"/>
    <col min="5" max="5" width="46" customWidth="1"/>
    <col min="6" max="6" width="14" customWidth="1"/>
    <col min="7" max="7" width="2" customWidth="1"/>
    <col min="8" max="8" width="20" hidden="1" customWidth="1"/>
  </cols>
  <sheetData>
    <row r="1" spans="2:8" ht="30" customHeight="1">
      <c r="B1" s="18" t="s">
        <v>122</v>
      </c>
      <c r="H1" s="2" t="s">
        <v>123</v>
      </c>
    </row>
    <row r="2" spans="2:8" ht="18" customHeight="1">
      <c r="H2" s="2" t="str">
        <f>$C$3</f>
        <v>Universal Banker</v>
      </c>
    </row>
    <row r="3" spans="2:8" ht="24" customHeight="1">
      <c r="B3" s="5" t="s">
        <v>124</v>
      </c>
      <c r="C3" s="19" t="s">
        <v>114</v>
      </c>
      <c r="D3" s="2" t="s">
        <v>125</v>
      </c>
      <c r="H3" s="2" t="str">
        <f>IF($H$2="","",IFERROR(IF(INDEX('3. Access Models'!$B$2:$B$16,MATCH($H$2,'3. Access Models'!$A$2:$A$16,0))=0,"",INDEX('3. Access Models'!$B$2:$B$16,MATCH($H$2,'3. Access Models'!$A$2:$A$16,0))),""))</f>
        <v>Base Teller</v>
      </c>
    </row>
    <row r="4" spans="2:8" ht="18" customHeight="1">
      <c r="H4" s="2" t="str">
        <f>IF($H$3="","",IFERROR(IF(INDEX('3. Access Models'!$B$2:$B$16,MATCH($H$3,'3. Access Models'!$A$2:$A$16,0))=0,"",INDEX('3. Access Models'!$B$2:$B$16,MATCH($H$3,'3. Access Models'!$A$2:$A$16,0))),""))</f>
        <v>All Employees</v>
      </c>
    </row>
    <row r="5" spans="2:8" ht="20.25" customHeight="1">
      <c r="B5" s="5" t="s">
        <v>126</v>
      </c>
      <c r="C5" s="3" t="str">
        <f>IF($C$3="","",IFERROR(IF(INDEX('3. Access Models'!$C$2:$C$16,MATCH($C$3,'3. Access Models'!$A$2:$A$16,0))=0,"",INDEX('3. Access Models'!$C$2:$C$16,MATCH($C$3,'3. Access Models'!$A$2:$A$16,0))),""))</f>
        <v>VP Retail Operations</v>
      </c>
      <c r="H5" s="2" t="str">
        <f>IF($H$4="","",IFERROR(IF(INDEX('3. Access Models'!$B$2:$B$16,MATCH($H$4,'3. Access Models'!$A$2:$A$16,0))=0,"",INDEX('3. Access Models'!$B$2:$B$16,MATCH($H$4,'3. Access Models'!$A$2:$A$16,0))),""))</f>
        <v/>
      </c>
    </row>
    <row r="6" spans="2:8" ht="20.25" customHeight="1">
      <c r="B6" s="5" t="s">
        <v>127</v>
      </c>
      <c r="C6" s="26" t="str">
        <f>IF($C$3="","",IF($H$3="",$C$3&amp;"  (no base layers)",$C$3&amp;"  ←  "&amp;$H$3&amp;IF($H$4="","","  ←  "&amp;$H$4)&amp;IF($H$5="","","  ←  "&amp;$H$5)))</f>
        <v>Universal Banker  ←  Base Teller  ←  All Employees</v>
      </c>
      <c r="D6" s="26"/>
      <c r="E6" s="26"/>
    </row>
    <row r="7" spans="2:8" ht="20.25" customHeight="1">
      <c r="B7" s="5" t="s">
        <v>128</v>
      </c>
      <c r="C7" s="3" t="str">
        <f>IF($C$3="","",IFERROR(IF(INDEX('3. Access Models'!$D$2:$D$16,MATCH($C$3,'3. Access Models'!$A$2:$A$16,0))=0,"",INDEX('3. Access Models'!$D$2:$D$16,MATCH($C$3,'3. Access Models'!$A$2:$A$16,0))),""))</f>
        <v>Draft</v>
      </c>
      <c r="D7" s="3" t="str">
        <f>IF($C$3="","",IFERROR(IF(INDEX('3. Access Models'!$E$2:$E$16,MATCH($C$3,'3. Access Models'!$A$2:$A$16,0))=0,"",INDEX('3. Access Models'!$E$2:$E$16,MATCH($C$3,'3. Access Models'!$A$2:$A$16,0))),""))</f>
        <v/>
      </c>
    </row>
    <row r="8" spans="2:8" ht="20.25" customHeight="1">
      <c r="B8" s="5" t="s">
        <v>129</v>
      </c>
      <c r="C8" s="3">
        <f>IF($C$3="","",SUM('4. Assignments'!$F$2:$F$201))</f>
        <v>5</v>
      </c>
    </row>
    <row r="11" spans="2:8" ht="24" customHeight="1">
      <c r="B11" s="10" t="s">
        <v>24</v>
      </c>
      <c r="C11" s="10" t="s">
        <v>82</v>
      </c>
      <c r="D11" s="10" t="s">
        <v>130</v>
      </c>
      <c r="E11" s="10" t="s">
        <v>131</v>
      </c>
      <c r="F11" s="10" t="s">
        <v>132</v>
      </c>
    </row>
    <row r="12" spans="2:8" ht="20.25" customHeight="1">
      <c r="B12" s="4" t="str">
        <f>IFERROR(INDEX('4. Assignments'!$B$2:$B$201,MATCH(1,'4. Assignments'!$G$2:$G$201,0)),"")</f>
        <v>Active Directory / M365</v>
      </c>
      <c r="C12" s="4" t="str">
        <f>IFERROR(INDEX('4. Assignments'!$C$2:$C$201,MATCH(1,'4. Assignments'!$G$2:$G$201,0)),"")</f>
        <v>STAFF-STD</v>
      </c>
      <c r="D12" s="4" t="str">
        <f>IFERROR(INDEX('4. Assignments'!$A$2:$A$201,MATCH(1,'4. Assignments'!$G$2:$G$201,0)),"")</f>
        <v>All Employees</v>
      </c>
      <c r="E12" s="4" t="str">
        <f>IF($B12="","",IFERROR(INDEX('2. App Roles'!$C$2:$C$61,MATCH($B12&amp;" | "&amp;$C12,'2. App Roles'!$E$2:$E$61,0)),"—"))</f>
        <v>Email, Teams, shared drives — standard staff</v>
      </c>
      <c r="F12" s="4" t="str">
        <f>IF($B12="","",IFERROR(INDEX('1. Applications'!$D$2:$D$31,MATCH($B12,'1. Applications'!$A$2:$A$31,0)),"—"))</f>
        <v>Privileged</v>
      </c>
    </row>
    <row r="13" spans="2:8" ht="20.25" customHeight="1">
      <c r="B13" s="4" t="str">
        <f>IFERROR(INDEX('4. Assignments'!$B$2:$B$201,MATCH(2,'4. Assignments'!$G$2:$G$201,0)),"")</f>
        <v>Fiserv Premier</v>
      </c>
      <c r="C13" s="4" t="str">
        <f>IFERROR(INDEX('4. Assignments'!$C$2:$C$201,MATCH(2,'4. Assignments'!$G$2:$G$201,0)),"")</f>
        <v>INQUIRY</v>
      </c>
      <c r="D13" s="4" t="str">
        <f>IFERROR(INDEX('4. Assignments'!$A$2:$A$201,MATCH(2,'4. Assignments'!$G$2:$G$201,0)),"")</f>
        <v>All Employees</v>
      </c>
      <c r="E13" s="4" t="str">
        <f>IF($B13="","",IFERROR(INDEX('2. App Roles'!$C$2:$C$61,MATCH($B13&amp;" | "&amp;$C13,'2. App Roles'!$E$2:$E$61,0)),"—"))</f>
        <v>Read-only customer and account inquiry</v>
      </c>
      <c r="F13" s="4" t="str">
        <f>IF($B13="","",IFERROR(INDEX('1. Applications'!$D$2:$D$31,MATCH($B13,'1. Applications'!$A$2:$A$31,0)),"—"))</f>
        <v>High</v>
      </c>
    </row>
    <row r="14" spans="2:8" ht="20.25" customHeight="1">
      <c r="B14" s="4" t="str">
        <f>IFERROR(INDEX('4. Assignments'!$B$2:$B$201,MATCH(3,'4. Assignments'!$G$2:$G$201,0)),"")</f>
        <v>Fiserv Premier</v>
      </c>
      <c r="C14" s="4" t="str">
        <f>IFERROR(INDEX('4. Assignments'!$C$2:$C$201,MATCH(3,'4. Assignments'!$G$2:$G$201,0)),"")</f>
        <v>TELLER-STD</v>
      </c>
      <c r="D14" s="4" t="str">
        <f>IFERROR(INDEX('4. Assignments'!$A$2:$A$201,MATCH(3,'4. Assignments'!$G$2:$G$201,0)),"")</f>
        <v>Base Teller</v>
      </c>
      <c r="E14" s="4" t="str">
        <f>IF($B14="","",IFERROR(INDEX('2. App Roles'!$C$2:$C$61,MATCH($B14&amp;" | "&amp;$C14,'2. App Roles'!$E$2:$E$61,0)),"—"))</f>
        <v>Standard teller transactions, cash drawer, holds</v>
      </c>
      <c r="F14" s="4" t="str">
        <f>IF($B14="","",IFERROR(INDEX('1. Applications'!$D$2:$D$31,MATCH($B14,'1. Applications'!$A$2:$A$31,0)),"—"))</f>
        <v>High</v>
      </c>
    </row>
    <row r="15" spans="2:8" ht="20.25" customHeight="1">
      <c r="B15" s="4" t="str">
        <f>IFERROR(INDEX('4. Assignments'!$B$2:$B$201,MATCH(4,'4. Assignments'!$G$2:$G$201,0)),"")</f>
        <v>Document Imaging</v>
      </c>
      <c r="C15" s="4" t="str">
        <f>IFERROR(INDEX('4. Assignments'!$C$2:$C$201,MATCH(4,'4. Assignments'!$G$2:$G$201,0)),"")</f>
        <v>SCAN-INDEX</v>
      </c>
      <c r="D15" s="4" t="str">
        <f>IFERROR(INDEX('4. Assignments'!$A$2:$A$201,MATCH(4,'4. Assignments'!$G$2:$G$201,0)),"")</f>
        <v>Base Teller</v>
      </c>
      <c r="E15" s="4" t="str">
        <f>IF($B15="","",IFERROR(INDEX('2. App Roles'!$C$2:$C$61,MATCH($B15&amp;" | "&amp;$C15,'2. App Roles'!$E$2:$E$61,0)),"—"))</f>
        <v>Scan and index documents</v>
      </c>
      <c r="F15" s="4" t="str">
        <f>IF($B15="","",IFERROR(INDEX('1. Applications'!$D$2:$D$31,MATCH($B15,'1. Applications'!$A$2:$A$31,0)),"—"))</f>
        <v>Medium</v>
      </c>
    </row>
    <row r="16" spans="2:8" ht="20.25" customHeight="1">
      <c r="B16" s="4" t="str">
        <f>IFERROR(INDEX('4. Assignments'!$B$2:$B$201,MATCH(5,'4. Assignments'!$G$2:$G$201,0)),"")</f>
        <v>Digital Banking Admin</v>
      </c>
      <c r="C16" s="4" t="str">
        <f>IFERROR(INDEX('4. Assignments'!$C$2:$C$201,MATCH(5,'4. Assignments'!$G$2:$G$201,0)),"")</f>
        <v>CSR-BASIC</v>
      </c>
      <c r="D16" s="4" t="str">
        <f>IFERROR(INDEX('4. Assignments'!$A$2:$A$201,MATCH(5,'4. Assignments'!$G$2:$G$201,0)),"")</f>
        <v>Universal Banker</v>
      </c>
      <c r="E16" s="4" t="str">
        <f>IF($B16="","",IFERROR(INDEX('2. App Roles'!$C$2:$C$61,MATCH($B16&amp;" | "&amp;$C16,'2. App Roles'!$E$2:$E$61,0)),"—"))</f>
        <v>Reset customer credentials, view profiles</v>
      </c>
      <c r="F16" s="4" t="str">
        <f>IF($B16="","",IFERROR(INDEX('1. Applications'!$D$2:$D$31,MATCH($B16,'1. Applications'!$A$2:$A$31,0)),"—"))</f>
        <v>High</v>
      </c>
    </row>
    <row r="17" spans="2:6" ht="20.25" customHeight="1">
      <c r="B17" s="4" t="str">
        <f>IFERROR(INDEX('4. Assignments'!$B$2:$B$201,MATCH(6,'4. Assignments'!$G$2:$G$201,0)),"")</f>
        <v/>
      </c>
      <c r="C17" s="4" t="str">
        <f>IFERROR(INDEX('4. Assignments'!$C$2:$C$201,MATCH(6,'4. Assignments'!$G$2:$G$201,0)),"")</f>
        <v/>
      </c>
      <c r="D17" s="4" t="str">
        <f>IFERROR(INDEX('4. Assignments'!$A$2:$A$201,MATCH(6,'4. Assignments'!$G$2:$G$201,0)),"")</f>
        <v/>
      </c>
      <c r="E17" s="4" t="str">
        <f>IF($B17="","",IFERROR(INDEX('2. App Roles'!$C$2:$C$61,MATCH($B17&amp;" | "&amp;$C17,'2. App Roles'!$E$2:$E$61,0)),"—"))</f>
        <v/>
      </c>
      <c r="F17" s="4" t="str">
        <f>IF($B17="","",IFERROR(INDEX('1. Applications'!$D$2:$D$31,MATCH($B17,'1. Applications'!$A$2:$A$31,0)),"—"))</f>
        <v/>
      </c>
    </row>
    <row r="18" spans="2:6" ht="20.25" customHeight="1">
      <c r="B18" s="4" t="str">
        <f>IFERROR(INDEX('4. Assignments'!$B$2:$B$201,MATCH(7,'4. Assignments'!$G$2:$G$201,0)),"")</f>
        <v/>
      </c>
      <c r="C18" s="4" t="str">
        <f>IFERROR(INDEX('4. Assignments'!$C$2:$C$201,MATCH(7,'4. Assignments'!$G$2:$G$201,0)),"")</f>
        <v/>
      </c>
      <c r="D18" s="4" t="str">
        <f>IFERROR(INDEX('4. Assignments'!$A$2:$A$201,MATCH(7,'4. Assignments'!$G$2:$G$201,0)),"")</f>
        <v/>
      </c>
      <c r="E18" s="4" t="str">
        <f>IF($B18="","",IFERROR(INDEX('2. App Roles'!$C$2:$C$61,MATCH($B18&amp;" | "&amp;$C18,'2. App Roles'!$E$2:$E$61,0)),"—"))</f>
        <v/>
      </c>
      <c r="F18" s="4" t="str">
        <f>IF($B18="","",IFERROR(INDEX('1. Applications'!$D$2:$D$31,MATCH($B18,'1. Applications'!$A$2:$A$31,0)),"—"))</f>
        <v/>
      </c>
    </row>
    <row r="19" spans="2:6" ht="20.25" customHeight="1">
      <c r="B19" s="4" t="str">
        <f>IFERROR(INDEX('4. Assignments'!$B$2:$B$201,MATCH(8,'4. Assignments'!$G$2:$G$201,0)),"")</f>
        <v/>
      </c>
      <c r="C19" s="4" t="str">
        <f>IFERROR(INDEX('4. Assignments'!$C$2:$C$201,MATCH(8,'4. Assignments'!$G$2:$G$201,0)),"")</f>
        <v/>
      </c>
      <c r="D19" s="4" t="str">
        <f>IFERROR(INDEX('4. Assignments'!$A$2:$A$201,MATCH(8,'4. Assignments'!$G$2:$G$201,0)),"")</f>
        <v/>
      </c>
      <c r="E19" s="4" t="str">
        <f>IF($B19="","",IFERROR(INDEX('2. App Roles'!$C$2:$C$61,MATCH($B19&amp;" | "&amp;$C19,'2. App Roles'!$E$2:$E$61,0)),"—"))</f>
        <v/>
      </c>
      <c r="F19" s="4" t="str">
        <f>IF($B19="","",IFERROR(INDEX('1. Applications'!$D$2:$D$31,MATCH($B19,'1. Applications'!$A$2:$A$31,0)),"—"))</f>
        <v/>
      </c>
    </row>
    <row r="20" spans="2:6" ht="20.25" customHeight="1">
      <c r="B20" s="4" t="str">
        <f>IFERROR(INDEX('4. Assignments'!$B$2:$B$201,MATCH(9,'4. Assignments'!$G$2:$G$201,0)),"")</f>
        <v/>
      </c>
      <c r="C20" s="4" t="str">
        <f>IFERROR(INDEX('4. Assignments'!$C$2:$C$201,MATCH(9,'4. Assignments'!$G$2:$G$201,0)),"")</f>
        <v/>
      </c>
      <c r="D20" s="4" t="str">
        <f>IFERROR(INDEX('4. Assignments'!$A$2:$A$201,MATCH(9,'4. Assignments'!$G$2:$G$201,0)),"")</f>
        <v/>
      </c>
      <c r="E20" s="4" t="str">
        <f>IF($B20="","",IFERROR(INDEX('2. App Roles'!$C$2:$C$61,MATCH($B20&amp;" | "&amp;$C20,'2. App Roles'!$E$2:$E$61,0)),"—"))</f>
        <v/>
      </c>
      <c r="F20" s="4" t="str">
        <f>IF($B20="","",IFERROR(INDEX('1. Applications'!$D$2:$D$31,MATCH($B20,'1. Applications'!$A$2:$A$31,0)),"—"))</f>
        <v/>
      </c>
    </row>
    <row r="21" spans="2:6" ht="20.25" customHeight="1">
      <c r="B21" s="4" t="str">
        <f>IFERROR(INDEX('4. Assignments'!$B$2:$B$201,MATCH(10,'4. Assignments'!$G$2:$G$201,0)),"")</f>
        <v/>
      </c>
      <c r="C21" s="4" t="str">
        <f>IFERROR(INDEX('4. Assignments'!$C$2:$C$201,MATCH(10,'4. Assignments'!$G$2:$G$201,0)),"")</f>
        <v/>
      </c>
      <c r="D21" s="4" t="str">
        <f>IFERROR(INDEX('4. Assignments'!$A$2:$A$201,MATCH(10,'4. Assignments'!$G$2:$G$201,0)),"")</f>
        <v/>
      </c>
      <c r="E21" s="4" t="str">
        <f>IF($B21="","",IFERROR(INDEX('2. App Roles'!$C$2:$C$61,MATCH($B21&amp;" | "&amp;$C21,'2. App Roles'!$E$2:$E$61,0)),"—"))</f>
        <v/>
      </c>
      <c r="F21" s="4" t="str">
        <f>IF($B21="","",IFERROR(INDEX('1. Applications'!$D$2:$D$31,MATCH($B21,'1. Applications'!$A$2:$A$31,0)),"—"))</f>
        <v/>
      </c>
    </row>
    <row r="22" spans="2:6" ht="20.25" customHeight="1">
      <c r="B22" s="4" t="str">
        <f>IFERROR(INDEX('4. Assignments'!$B$2:$B$201,MATCH(11,'4. Assignments'!$G$2:$G$201,0)),"")</f>
        <v/>
      </c>
      <c r="C22" s="4" t="str">
        <f>IFERROR(INDEX('4. Assignments'!$C$2:$C$201,MATCH(11,'4. Assignments'!$G$2:$G$201,0)),"")</f>
        <v/>
      </c>
      <c r="D22" s="4" t="str">
        <f>IFERROR(INDEX('4. Assignments'!$A$2:$A$201,MATCH(11,'4. Assignments'!$G$2:$G$201,0)),"")</f>
        <v/>
      </c>
      <c r="E22" s="4" t="str">
        <f>IF($B22="","",IFERROR(INDEX('2. App Roles'!$C$2:$C$61,MATCH($B22&amp;" | "&amp;$C22,'2. App Roles'!$E$2:$E$61,0)),"—"))</f>
        <v/>
      </c>
      <c r="F22" s="4" t="str">
        <f>IF($B22="","",IFERROR(INDEX('1. Applications'!$D$2:$D$31,MATCH($B22,'1. Applications'!$A$2:$A$31,0)),"—"))</f>
        <v/>
      </c>
    </row>
    <row r="23" spans="2:6" ht="20.25" customHeight="1">
      <c r="B23" s="4" t="str">
        <f>IFERROR(INDEX('4. Assignments'!$B$2:$B$201,MATCH(12,'4. Assignments'!$G$2:$G$201,0)),"")</f>
        <v/>
      </c>
      <c r="C23" s="4" t="str">
        <f>IFERROR(INDEX('4. Assignments'!$C$2:$C$201,MATCH(12,'4. Assignments'!$G$2:$G$201,0)),"")</f>
        <v/>
      </c>
      <c r="D23" s="4" t="str">
        <f>IFERROR(INDEX('4. Assignments'!$A$2:$A$201,MATCH(12,'4. Assignments'!$G$2:$G$201,0)),"")</f>
        <v/>
      </c>
      <c r="E23" s="4" t="str">
        <f>IF($B23="","",IFERROR(INDEX('2. App Roles'!$C$2:$C$61,MATCH($B23&amp;" | "&amp;$C23,'2. App Roles'!$E$2:$E$61,0)),"—"))</f>
        <v/>
      </c>
      <c r="F23" s="4" t="str">
        <f>IF($B23="","",IFERROR(INDEX('1. Applications'!$D$2:$D$31,MATCH($B23,'1. Applications'!$A$2:$A$31,0)),"—"))</f>
        <v/>
      </c>
    </row>
    <row r="24" spans="2:6" ht="20.25" customHeight="1">
      <c r="B24" s="4" t="str">
        <f>IFERROR(INDEX('4. Assignments'!$B$2:$B$201,MATCH(13,'4. Assignments'!$G$2:$G$201,0)),"")</f>
        <v/>
      </c>
      <c r="C24" s="4" t="str">
        <f>IFERROR(INDEX('4. Assignments'!$C$2:$C$201,MATCH(13,'4. Assignments'!$G$2:$G$201,0)),"")</f>
        <v/>
      </c>
      <c r="D24" s="4" t="str">
        <f>IFERROR(INDEX('4. Assignments'!$A$2:$A$201,MATCH(13,'4. Assignments'!$G$2:$G$201,0)),"")</f>
        <v/>
      </c>
      <c r="E24" s="4" t="str">
        <f>IF($B24="","",IFERROR(INDEX('2. App Roles'!$C$2:$C$61,MATCH($B24&amp;" | "&amp;$C24,'2. App Roles'!$E$2:$E$61,0)),"—"))</f>
        <v/>
      </c>
      <c r="F24" s="4" t="str">
        <f>IF($B24="","",IFERROR(INDEX('1. Applications'!$D$2:$D$31,MATCH($B24,'1. Applications'!$A$2:$A$31,0)),"—"))</f>
        <v/>
      </c>
    </row>
    <row r="25" spans="2:6" ht="20.25" customHeight="1">
      <c r="B25" s="4" t="str">
        <f>IFERROR(INDEX('4. Assignments'!$B$2:$B$201,MATCH(14,'4. Assignments'!$G$2:$G$201,0)),"")</f>
        <v/>
      </c>
      <c r="C25" s="4" t="str">
        <f>IFERROR(INDEX('4. Assignments'!$C$2:$C$201,MATCH(14,'4. Assignments'!$G$2:$G$201,0)),"")</f>
        <v/>
      </c>
      <c r="D25" s="4" t="str">
        <f>IFERROR(INDEX('4. Assignments'!$A$2:$A$201,MATCH(14,'4. Assignments'!$G$2:$G$201,0)),"")</f>
        <v/>
      </c>
      <c r="E25" s="4" t="str">
        <f>IF($B25="","",IFERROR(INDEX('2. App Roles'!$C$2:$C$61,MATCH($B25&amp;" | "&amp;$C25,'2. App Roles'!$E$2:$E$61,0)),"—"))</f>
        <v/>
      </c>
      <c r="F25" s="4" t="str">
        <f>IF($B25="","",IFERROR(INDEX('1. Applications'!$D$2:$D$31,MATCH($B25,'1. Applications'!$A$2:$A$31,0)),"—"))</f>
        <v/>
      </c>
    </row>
    <row r="26" spans="2:6" ht="20.25" customHeight="1">
      <c r="B26" s="4" t="str">
        <f>IFERROR(INDEX('4. Assignments'!$B$2:$B$201,MATCH(15,'4. Assignments'!$G$2:$G$201,0)),"")</f>
        <v/>
      </c>
      <c r="C26" s="4" t="str">
        <f>IFERROR(INDEX('4. Assignments'!$C$2:$C$201,MATCH(15,'4. Assignments'!$G$2:$G$201,0)),"")</f>
        <v/>
      </c>
      <c r="D26" s="4" t="str">
        <f>IFERROR(INDEX('4. Assignments'!$A$2:$A$201,MATCH(15,'4. Assignments'!$G$2:$G$201,0)),"")</f>
        <v/>
      </c>
      <c r="E26" s="4" t="str">
        <f>IF($B26="","",IFERROR(INDEX('2. App Roles'!$C$2:$C$61,MATCH($B26&amp;" | "&amp;$C26,'2. App Roles'!$E$2:$E$61,0)),"—"))</f>
        <v/>
      </c>
      <c r="F26" s="4" t="str">
        <f>IF($B26="","",IFERROR(INDEX('1. Applications'!$D$2:$D$31,MATCH($B26,'1. Applications'!$A$2:$A$31,0)),"—"))</f>
        <v/>
      </c>
    </row>
    <row r="27" spans="2:6" ht="20.25" customHeight="1">
      <c r="B27" s="4" t="str">
        <f>IFERROR(INDEX('4. Assignments'!$B$2:$B$201,MATCH(16,'4. Assignments'!$G$2:$G$201,0)),"")</f>
        <v/>
      </c>
      <c r="C27" s="4" t="str">
        <f>IFERROR(INDEX('4. Assignments'!$C$2:$C$201,MATCH(16,'4. Assignments'!$G$2:$G$201,0)),"")</f>
        <v/>
      </c>
      <c r="D27" s="4" t="str">
        <f>IFERROR(INDEX('4. Assignments'!$A$2:$A$201,MATCH(16,'4. Assignments'!$G$2:$G$201,0)),"")</f>
        <v/>
      </c>
      <c r="E27" s="4" t="str">
        <f>IF($B27="","",IFERROR(INDEX('2. App Roles'!$C$2:$C$61,MATCH($B27&amp;" | "&amp;$C27,'2. App Roles'!$E$2:$E$61,0)),"—"))</f>
        <v/>
      </c>
      <c r="F27" s="4" t="str">
        <f>IF($B27="","",IFERROR(INDEX('1. Applications'!$D$2:$D$31,MATCH($B27,'1. Applications'!$A$2:$A$31,0)),"—"))</f>
        <v/>
      </c>
    </row>
    <row r="28" spans="2:6" ht="20.25" customHeight="1">
      <c r="B28" s="4" t="str">
        <f>IFERROR(INDEX('4. Assignments'!$B$2:$B$201,MATCH(17,'4. Assignments'!$G$2:$G$201,0)),"")</f>
        <v/>
      </c>
      <c r="C28" s="4" t="str">
        <f>IFERROR(INDEX('4. Assignments'!$C$2:$C$201,MATCH(17,'4. Assignments'!$G$2:$G$201,0)),"")</f>
        <v/>
      </c>
      <c r="D28" s="4" t="str">
        <f>IFERROR(INDEX('4. Assignments'!$A$2:$A$201,MATCH(17,'4. Assignments'!$G$2:$G$201,0)),"")</f>
        <v/>
      </c>
      <c r="E28" s="4" t="str">
        <f>IF($B28="","",IFERROR(INDEX('2. App Roles'!$C$2:$C$61,MATCH($B28&amp;" | "&amp;$C28,'2. App Roles'!$E$2:$E$61,0)),"—"))</f>
        <v/>
      </c>
      <c r="F28" s="4" t="str">
        <f>IF($B28="","",IFERROR(INDEX('1. Applications'!$D$2:$D$31,MATCH($B28,'1. Applications'!$A$2:$A$31,0)),"—"))</f>
        <v/>
      </c>
    </row>
    <row r="29" spans="2:6" ht="20.25" customHeight="1">
      <c r="B29" s="4" t="str">
        <f>IFERROR(INDEX('4. Assignments'!$B$2:$B$201,MATCH(18,'4. Assignments'!$G$2:$G$201,0)),"")</f>
        <v/>
      </c>
      <c r="C29" s="4" t="str">
        <f>IFERROR(INDEX('4. Assignments'!$C$2:$C$201,MATCH(18,'4. Assignments'!$G$2:$G$201,0)),"")</f>
        <v/>
      </c>
      <c r="D29" s="4" t="str">
        <f>IFERROR(INDEX('4. Assignments'!$A$2:$A$201,MATCH(18,'4. Assignments'!$G$2:$G$201,0)),"")</f>
        <v/>
      </c>
      <c r="E29" s="4" t="str">
        <f>IF($B29="","",IFERROR(INDEX('2. App Roles'!$C$2:$C$61,MATCH($B29&amp;" | "&amp;$C29,'2. App Roles'!$E$2:$E$61,0)),"—"))</f>
        <v/>
      </c>
      <c r="F29" s="4" t="str">
        <f>IF($B29="","",IFERROR(INDEX('1. Applications'!$D$2:$D$31,MATCH($B29,'1. Applications'!$A$2:$A$31,0)),"—"))</f>
        <v/>
      </c>
    </row>
    <row r="30" spans="2:6" ht="20.25" customHeight="1">
      <c r="B30" s="4" t="str">
        <f>IFERROR(INDEX('4. Assignments'!$B$2:$B$201,MATCH(19,'4. Assignments'!$G$2:$G$201,0)),"")</f>
        <v/>
      </c>
      <c r="C30" s="4" t="str">
        <f>IFERROR(INDEX('4. Assignments'!$C$2:$C$201,MATCH(19,'4. Assignments'!$G$2:$G$201,0)),"")</f>
        <v/>
      </c>
      <c r="D30" s="4" t="str">
        <f>IFERROR(INDEX('4. Assignments'!$A$2:$A$201,MATCH(19,'4. Assignments'!$G$2:$G$201,0)),"")</f>
        <v/>
      </c>
      <c r="E30" s="4" t="str">
        <f>IF($B30="","",IFERROR(INDEX('2. App Roles'!$C$2:$C$61,MATCH($B30&amp;" | "&amp;$C30,'2. App Roles'!$E$2:$E$61,0)),"—"))</f>
        <v/>
      </c>
      <c r="F30" s="4" t="str">
        <f>IF($B30="","",IFERROR(INDEX('1. Applications'!$D$2:$D$31,MATCH($B30,'1. Applications'!$A$2:$A$31,0)),"—"))</f>
        <v/>
      </c>
    </row>
    <row r="31" spans="2:6" ht="20.25" customHeight="1">
      <c r="B31" s="4" t="str">
        <f>IFERROR(INDEX('4. Assignments'!$B$2:$B$201,MATCH(20,'4. Assignments'!$G$2:$G$201,0)),"")</f>
        <v/>
      </c>
      <c r="C31" s="4" t="str">
        <f>IFERROR(INDEX('4. Assignments'!$C$2:$C$201,MATCH(20,'4. Assignments'!$G$2:$G$201,0)),"")</f>
        <v/>
      </c>
      <c r="D31" s="4" t="str">
        <f>IFERROR(INDEX('4. Assignments'!$A$2:$A$201,MATCH(20,'4. Assignments'!$G$2:$G$201,0)),"")</f>
        <v/>
      </c>
      <c r="E31" s="4" t="str">
        <f>IF($B31="","",IFERROR(INDEX('2. App Roles'!$C$2:$C$61,MATCH($B31&amp;" | "&amp;$C31,'2. App Roles'!$E$2:$E$61,0)),"—"))</f>
        <v/>
      </c>
      <c r="F31" s="4" t="str">
        <f>IF($B31="","",IFERROR(INDEX('1. Applications'!$D$2:$D$31,MATCH($B31,'1. Applications'!$A$2:$A$31,0)),"—"))</f>
        <v/>
      </c>
    </row>
    <row r="32" spans="2:6" ht="20.25" customHeight="1">
      <c r="B32" s="4" t="str">
        <f>IFERROR(INDEX('4. Assignments'!$B$2:$B$201,MATCH(21,'4. Assignments'!$G$2:$G$201,0)),"")</f>
        <v/>
      </c>
      <c r="C32" s="4" t="str">
        <f>IFERROR(INDEX('4. Assignments'!$C$2:$C$201,MATCH(21,'4. Assignments'!$G$2:$G$201,0)),"")</f>
        <v/>
      </c>
      <c r="D32" s="4" t="str">
        <f>IFERROR(INDEX('4. Assignments'!$A$2:$A$201,MATCH(21,'4. Assignments'!$G$2:$G$201,0)),"")</f>
        <v/>
      </c>
      <c r="E32" s="4" t="str">
        <f>IF($B32="","",IFERROR(INDEX('2. App Roles'!$C$2:$C$61,MATCH($B32&amp;" | "&amp;$C32,'2. App Roles'!$E$2:$E$61,0)),"—"))</f>
        <v/>
      </c>
      <c r="F32" s="4" t="str">
        <f>IF($B32="","",IFERROR(INDEX('1. Applications'!$D$2:$D$31,MATCH($B32,'1. Applications'!$A$2:$A$31,0)),"—"))</f>
        <v/>
      </c>
    </row>
    <row r="33" spans="2:6" ht="20.25" customHeight="1">
      <c r="B33" s="4" t="str">
        <f>IFERROR(INDEX('4. Assignments'!$B$2:$B$201,MATCH(22,'4. Assignments'!$G$2:$G$201,0)),"")</f>
        <v/>
      </c>
      <c r="C33" s="4" t="str">
        <f>IFERROR(INDEX('4. Assignments'!$C$2:$C$201,MATCH(22,'4. Assignments'!$G$2:$G$201,0)),"")</f>
        <v/>
      </c>
      <c r="D33" s="4" t="str">
        <f>IFERROR(INDEX('4. Assignments'!$A$2:$A$201,MATCH(22,'4. Assignments'!$G$2:$G$201,0)),"")</f>
        <v/>
      </c>
      <c r="E33" s="4" t="str">
        <f>IF($B33="","",IFERROR(INDEX('2. App Roles'!$C$2:$C$61,MATCH($B33&amp;" | "&amp;$C33,'2. App Roles'!$E$2:$E$61,0)),"—"))</f>
        <v/>
      </c>
      <c r="F33" s="4" t="str">
        <f>IF($B33="","",IFERROR(INDEX('1. Applications'!$D$2:$D$31,MATCH($B33,'1. Applications'!$A$2:$A$31,0)),"—"))</f>
        <v/>
      </c>
    </row>
    <row r="34" spans="2:6" ht="20.25" customHeight="1">
      <c r="B34" s="4" t="str">
        <f>IFERROR(INDEX('4. Assignments'!$B$2:$B$201,MATCH(23,'4. Assignments'!$G$2:$G$201,0)),"")</f>
        <v/>
      </c>
      <c r="C34" s="4" t="str">
        <f>IFERROR(INDEX('4. Assignments'!$C$2:$C$201,MATCH(23,'4. Assignments'!$G$2:$G$201,0)),"")</f>
        <v/>
      </c>
      <c r="D34" s="4" t="str">
        <f>IFERROR(INDEX('4. Assignments'!$A$2:$A$201,MATCH(23,'4. Assignments'!$G$2:$G$201,0)),"")</f>
        <v/>
      </c>
      <c r="E34" s="4" t="str">
        <f>IF($B34="","",IFERROR(INDEX('2. App Roles'!$C$2:$C$61,MATCH($B34&amp;" | "&amp;$C34,'2. App Roles'!$E$2:$E$61,0)),"—"))</f>
        <v/>
      </c>
      <c r="F34" s="4" t="str">
        <f>IF($B34="","",IFERROR(INDEX('1. Applications'!$D$2:$D$31,MATCH($B34,'1. Applications'!$A$2:$A$31,0)),"—"))</f>
        <v/>
      </c>
    </row>
    <row r="35" spans="2:6" ht="20.25" customHeight="1">
      <c r="B35" s="4" t="str">
        <f>IFERROR(INDEX('4. Assignments'!$B$2:$B$201,MATCH(24,'4. Assignments'!$G$2:$G$201,0)),"")</f>
        <v/>
      </c>
      <c r="C35" s="4" t="str">
        <f>IFERROR(INDEX('4. Assignments'!$C$2:$C$201,MATCH(24,'4. Assignments'!$G$2:$G$201,0)),"")</f>
        <v/>
      </c>
      <c r="D35" s="4" t="str">
        <f>IFERROR(INDEX('4. Assignments'!$A$2:$A$201,MATCH(24,'4. Assignments'!$G$2:$G$201,0)),"")</f>
        <v/>
      </c>
      <c r="E35" s="4" t="str">
        <f>IF($B35="","",IFERROR(INDEX('2. App Roles'!$C$2:$C$61,MATCH($B35&amp;" | "&amp;$C35,'2. App Roles'!$E$2:$E$61,0)),"—"))</f>
        <v/>
      </c>
      <c r="F35" s="4" t="str">
        <f>IF($B35="","",IFERROR(INDEX('1. Applications'!$D$2:$D$31,MATCH($B35,'1. Applications'!$A$2:$A$31,0)),"—"))</f>
        <v/>
      </c>
    </row>
    <row r="36" spans="2:6" ht="20.25" customHeight="1">
      <c r="B36" s="4" t="str">
        <f>IFERROR(INDEX('4. Assignments'!$B$2:$B$201,MATCH(25,'4. Assignments'!$G$2:$G$201,0)),"")</f>
        <v/>
      </c>
      <c r="C36" s="4" t="str">
        <f>IFERROR(INDEX('4. Assignments'!$C$2:$C$201,MATCH(25,'4. Assignments'!$G$2:$G$201,0)),"")</f>
        <v/>
      </c>
      <c r="D36" s="4" t="str">
        <f>IFERROR(INDEX('4. Assignments'!$A$2:$A$201,MATCH(25,'4. Assignments'!$G$2:$G$201,0)),"")</f>
        <v/>
      </c>
      <c r="E36" s="4" t="str">
        <f>IF($B36="","",IFERROR(INDEX('2. App Roles'!$C$2:$C$61,MATCH($B36&amp;" | "&amp;$C36,'2. App Roles'!$E$2:$E$61,0)),"—"))</f>
        <v/>
      </c>
      <c r="F36" s="4" t="str">
        <f>IF($B36="","",IFERROR(INDEX('1. Applications'!$D$2:$D$31,MATCH($B36,'1. Applications'!$A$2:$A$31,0)),"—"))</f>
        <v/>
      </c>
    </row>
    <row r="37" spans="2:6" ht="20.25" customHeight="1">
      <c r="B37" s="4" t="str">
        <f>IFERROR(INDEX('4. Assignments'!$B$2:$B$201,MATCH(26,'4. Assignments'!$G$2:$G$201,0)),"")</f>
        <v/>
      </c>
      <c r="C37" s="4" t="str">
        <f>IFERROR(INDEX('4. Assignments'!$C$2:$C$201,MATCH(26,'4. Assignments'!$G$2:$G$201,0)),"")</f>
        <v/>
      </c>
      <c r="D37" s="4" t="str">
        <f>IFERROR(INDEX('4. Assignments'!$A$2:$A$201,MATCH(26,'4. Assignments'!$G$2:$G$201,0)),"")</f>
        <v/>
      </c>
      <c r="E37" s="4" t="str">
        <f>IF($B37="","",IFERROR(INDEX('2. App Roles'!$C$2:$C$61,MATCH($B37&amp;" | "&amp;$C37,'2. App Roles'!$E$2:$E$61,0)),"—"))</f>
        <v/>
      </c>
      <c r="F37" s="4" t="str">
        <f>IF($B37="","",IFERROR(INDEX('1. Applications'!$D$2:$D$31,MATCH($B37,'1. Applications'!$A$2:$A$31,0)),"—"))</f>
        <v/>
      </c>
    </row>
    <row r="38" spans="2:6" ht="20.25" customHeight="1">
      <c r="B38" s="4" t="str">
        <f>IFERROR(INDEX('4. Assignments'!$B$2:$B$201,MATCH(27,'4. Assignments'!$G$2:$G$201,0)),"")</f>
        <v/>
      </c>
      <c r="C38" s="4" t="str">
        <f>IFERROR(INDEX('4. Assignments'!$C$2:$C$201,MATCH(27,'4. Assignments'!$G$2:$G$201,0)),"")</f>
        <v/>
      </c>
      <c r="D38" s="4" t="str">
        <f>IFERROR(INDEX('4. Assignments'!$A$2:$A$201,MATCH(27,'4. Assignments'!$G$2:$G$201,0)),"")</f>
        <v/>
      </c>
      <c r="E38" s="4" t="str">
        <f>IF($B38="","",IFERROR(INDEX('2. App Roles'!$C$2:$C$61,MATCH($B38&amp;" | "&amp;$C38,'2. App Roles'!$E$2:$E$61,0)),"—"))</f>
        <v/>
      </c>
      <c r="F38" s="4" t="str">
        <f>IF($B38="","",IFERROR(INDEX('1. Applications'!$D$2:$D$31,MATCH($B38,'1. Applications'!$A$2:$A$31,0)),"—"))</f>
        <v/>
      </c>
    </row>
    <row r="39" spans="2:6" ht="20.25" customHeight="1">
      <c r="B39" s="4" t="str">
        <f>IFERROR(INDEX('4. Assignments'!$B$2:$B$201,MATCH(28,'4. Assignments'!$G$2:$G$201,0)),"")</f>
        <v/>
      </c>
      <c r="C39" s="4" t="str">
        <f>IFERROR(INDEX('4. Assignments'!$C$2:$C$201,MATCH(28,'4. Assignments'!$G$2:$G$201,0)),"")</f>
        <v/>
      </c>
      <c r="D39" s="4" t="str">
        <f>IFERROR(INDEX('4. Assignments'!$A$2:$A$201,MATCH(28,'4. Assignments'!$G$2:$G$201,0)),"")</f>
        <v/>
      </c>
      <c r="E39" s="4" t="str">
        <f>IF($B39="","",IFERROR(INDEX('2. App Roles'!$C$2:$C$61,MATCH($B39&amp;" | "&amp;$C39,'2. App Roles'!$E$2:$E$61,0)),"—"))</f>
        <v/>
      </c>
      <c r="F39" s="4" t="str">
        <f>IF($B39="","",IFERROR(INDEX('1. Applications'!$D$2:$D$31,MATCH($B39,'1. Applications'!$A$2:$A$31,0)),"—"))</f>
        <v/>
      </c>
    </row>
    <row r="40" spans="2:6" ht="20.25" customHeight="1">
      <c r="B40" s="4" t="str">
        <f>IFERROR(INDEX('4. Assignments'!$B$2:$B$201,MATCH(29,'4. Assignments'!$G$2:$G$201,0)),"")</f>
        <v/>
      </c>
      <c r="C40" s="4" t="str">
        <f>IFERROR(INDEX('4. Assignments'!$C$2:$C$201,MATCH(29,'4. Assignments'!$G$2:$G$201,0)),"")</f>
        <v/>
      </c>
      <c r="D40" s="4" t="str">
        <f>IFERROR(INDEX('4. Assignments'!$A$2:$A$201,MATCH(29,'4. Assignments'!$G$2:$G$201,0)),"")</f>
        <v/>
      </c>
      <c r="E40" s="4" t="str">
        <f>IF($B40="","",IFERROR(INDEX('2. App Roles'!$C$2:$C$61,MATCH($B40&amp;" | "&amp;$C40,'2. App Roles'!$E$2:$E$61,0)),"—"))</f>
        <v/>
      </c>
      <c r="F40" s="4" t="str">
        <f>IF($B40="","",IFERROR(INDEX('1. Applications'!$D$2:$D$31,MATCH($B40,'1. Applications'!$A$2:$A$31,0)),"—"))</f>
        <v/>
      </c>
    </row>
    <row r="41" spans="2:6" ht="20.25" customHeight="1">
      <c r="B41" s="4" t="str">
        <f>IFERROR(INDEX('4. Assignments'!$B$2:$B$201,MATCH(30,'4. Assignments'!$G$2:$G$201,0)),"")</f>
        <v/>
      </c>
      <c r="C41" s="4" t="str">
        <f>IFERROR(INDEX('4. Assignments'!$C$2:$C$201,MATCH(30,'4. Assignments'!$G$2:$G$201,0)),"")</f>
        <v/>
      </c>
      <c r="D41" s="4" t="str">
        <f>IFERROR(INDEX('4. Assignments'!$A$2:$A$201,MATCH(30,'4. Assignments'!$G$2:$G$201,0)),"")</f>
        <v/>
      </c>
      <c r="E41" s="4" t="str">
        <f>IF($B41="","",IFERROR(INDEX('2. App Roles'!$C$2:$C$61,MATCH($B41&amp;" | "&amp;$C41,'2. App Roles'!$E$2:$E$61,0)),"—"))</f>
        <v/>
      </c>
      <c r="F41" s="4" t="str">
        <f>IF($B41="","",IFERROR(INDEX('1. Applications'!$D$2:$D$31,MATCH($B41,'1. Applications'!$A$2:$A$31,0)),"—"))</f>
        <v/>
      </c>
    </row>
    <row r="42" spans="2:6" ht="20.25" customHeight="1">
      <c r="B42" s="4" t="str">
        <f>IFERROR(INDEX('4. Assignments'!$B$2:$B$201,MATCH(31,'4. Assignments'!$G$2:$G$201,0)),"")</f>
        <v/>
      </c>
      <c r="C42" s="4" t="str">
        <f>IFERROR(INDEX('4. Assignments'!$C$2:$C$201,MATCH(31,'4. Assignments'!$G$2:$G$201,0)),"")</f>
        <v/>
      </c>
      <c r="D42" s="4" t="str">
        <f>IFERROR(INDEX('4. Assignments'!$A$2:$A$201,MATCH(31,'4. Assignments'!$G$2:$G$201,0)),"")</f>
        <v/>
      </c>
      <c r="E42" s="4" t="str">
        <f>IF($B42="","",IFERROR(INDEX('2. App Roles'!$C$2:$C$61,MATCH($B42&amp;" | "&amp;$C42,'2. App Roles'!$E$2:$E$61,0)),"—"))</f>
        <v/>
      </c>
      <c r="F42" s="4" t="str">
        <f>IF($B42="","",IFERROR(INDEX('1. Applications'!$D$2:$D$31,MATCH($B42,'1. Applications'!$A$2:$A$31,0)),"—"))</f>
        <v/>
      </c>
    </row>
    <row r="43" spans="2:6" ht="20.25" customHeight="1">
      <c r="B43" s="4" t="str">
        <f>IFERROR(INDEX('4. Assignments'!$B$2:$B$201,MATCH(32,'4. Assignments'!$G$2:$G$201,0)),"")</f>
        <v/>
      </c>
      <c r="C43" s="4" t="str">
        <f>IFERROR(INDEX('4. Assignments'!$C$2:$C$201,MATCH(32,'4. Assignments'!$G$2:$G$201,0)),"")</f>
        <v/>
      </c>
      <c r="D43" s="4" t="str">
        <f>IFERROR(INDEX('4. Assignments'!$A$2:$A$201,MATCH(32,'4. Assignments'!$G$2:$G$201,0)),"")</f>
        <v/>
      </c>
      <c r="E43" s="4" t="str">
        <f>IF($B43="","",IFERROR(INDEX('2. App Roles'!$C$2:$C$61,MATCH($B43&amp;" | "&amp;$C43,'2. App Roles'!$E$2:$E$61,0)),"—"))</f>
        <v/>
      </c>
      <c r="F43" s="4" t="str">
        <f>IF($B43="","",IFERROR(INDEX('1. Applications'!$D$2:$D$31,MATCH($B43,'1. Applications'!$A$2:$A$31,0)),"—"))</f>
        <v/>
      </c>
    </row>
    <row r="44" spans="2:6" ht="20.25" customHeight="1">
      <c r="B44" s="4" t="str">
        <f>IFERROR(INDEX('4. Assignments'!$B$2:$B$201,MATCH(33,'4. Assignments'!$G$2:$G$201,0)),"")</f>
        <v/>
      </c>
      <c r="C44" s="4" t="str">
        <f>IFERROR(INDEX('4. Assignments'!$C$2:$C$201,MATCH(33,'4. Assignments'!$G$2:$G$201,0)),"")</f>
        <v/>
      </c>
      <c r="D44" s="4" t="str">
        <f>IFERROR(INDEX('4. Assignments'!$A$2:$A$201,MATCH(33,'4. Assignments'!$G$2:$G$201,0)),"")</f>
        <v/>
      </c>
      <c r="E44" s="4" t="str">
        <f>IF($B44="","",IFERROR(INDEX('2. App Roles'!$C$2:$C$61,MATCH($B44&amp;" | "&amp;$C44,'2. App Roles'!$E$2:$E$61,0)),"—"))</f>
        <v/>
      </c>
      <c r="F44" s="4" t="str">
        <f>IF($B44="","",IFERROR(INDEX('1. Applications'!$D$2:$D$31,MATCH($B44,'1. Applications'!$A$2:$A$31,0)),"—"))</f>
        <v/>
      </c>
    </row>
    <row r="45" spans="2:6" ht="20.25" customHeight="1">
      <c r="B45" s="4" t="str">
        <f>IFERROR(INDEX('4. Assignments'!$B$2:$B$201,MATCH(34,'4. Assignments'!$G$2:$G$201,0)),"")</f>
        <v/>
      </c>
      <c r="C45" s="4" t="str">
        <f>IFERROR(INDEX('4. Assignments'!$C$2:$C$201,MATCH(34,'4. Assignments'!$G$2:$G$201,0)),"")</f>
        <v/>
      </c>
      <c r="D45" s="4" t="str">
        <f>IFERROR(INDEX('4. Assignments'!$A$2:$A$201,MATCH(34,'4. Assignments'!$G$2:$G$201,0)),"")</f>
        <v/>
      </c>
      <c r="E45" s="4" t="str">
        <f>IF($B45="","",IFERROR(INDEX('2. App Roles'!$C$2:$C$61,MATCH($B45&amp;" | "&amp;$C45,'2. App Roles'!$E$2:$E$61,0)),"—"))</f>
        <v/>
      </c>
      <c r="F45" s="4" t="str">
        <f>IF($B45="","",IFERROR(INDEX('1. Applications'!$D$2:$D$31,MATCH($B45,'1. Applications'!$A$2:$A$31,0)),"—"))</f>
        <v/>
      </c>
    </row>
    <row r="46" spans="2:6" ht="20.25" customHeight="1">
      <c r="B46" s="4" t="str">
        <f>IFERROR(INDEX('4. Assignments'!$B$2:$B$201,MATCH(35,'4. Assignments'!$G$2:$G$201,0)),"")</f>
        <v/>
      </c>
      <c r="C46" s="4" t="str">
        <f>IFERROR(INDEX('4. Assignments'!$C$2:$C$201,MATCH(35,'4. Assignments'!$G$2:$G$201,0)),"")</f>
        <v/>
      </c>
      <c r="D46" s="4" t="str">
        <f>IFERROR(INDEX('4. Assignments'!$A$2:$A$201,MATCH(35,'4. Assignments'!$G$2:$G$201,0)),"")</f>
        <v/>
      </c>
      <c r="E46" s="4" t="str">
        <f>IF($B46="","",IFERROR(INDEX('2. App Roles'!$C$2:$C$61,MATCH($B46&amp;" | "&amp;$C46,'2. App Roles'!$E$2:$E$61,0)),"—"))</f>
        <v/>
      </c>
      <c r="F46" s="4" t="str">
        <f>IF($B46="","",IFERROR(INDEX('1. Applications'!$D$2:$D$31,MATCH($B46,'1. Applications'!$A$2:$A$31,0)),"—"))</f>
        <v/>
      </c>
    </row>
    <row r="47" spans="2:6" ht="20.25" customHeight="1">
      <c r="B47" s="4" t="str">
        <f>IFERROR(INDEX('4. Assignments'!$B$2:$B$201,MATCH(36,'4. Assignments'!$G$2:$G$201,0)),"")</f>
        <v/>
      </c>
      <c r="C47" s="4" t="str">
        <f>IFERROR(INDEX('4. Assignments'!$C$2:$C$201,MATCH(36,'4. Assignments'!$G$2:$G$201,0)),"")</f>
        <v/>
      </c>
      <c r="D47" s="4" t="str">
        <f>IFERROR(INDEX('4. Assignments'!$A$2:$A$201,MATCH(36,'4. Assignments'!$G$2:$G$201,0)),"")</f>
        <v/>
      </c>
      <c r="E47" s="4" t="str">
        <f>IF($B47="","",IFERROR(INDEX('2. App Roles'!$C$2:$C$61,MATCH($B47&amp;" | "&amp;$C47,'2. App Roles'!$E$2:$E$61,0)),"—"))</f>
        <v/>
      </c>
      <c r="F47" s="4" t="str">
        <f>IF($B47="","",IFERROR(INDEX('1. Applications'!$D$2:$D$31,MATCH($B47,'1. Applications'!$A$2:$A$31,0)),"—"))</f>
        <v/>
      </c>
    </row>
    <row r="48" spans="2:6" ht="20.25" customHeight="1">
      <c r="B48" s="4" t="str">
        <f>IFERROR(INDEX('4. Assignments'!$B$2:$B$201,MATCH(37,'4. Assignments'!$G$2:$G$201,0)),"")</f>
        <v/>
      </c>
      <c r="C48" s="4" t="str">
        <f>IFERROR(INDEX('4. Assignments'!$C$2:$C$201,MATCH(37,'4. Assignments'!$G$2:$G$201,0)),"")</f>
        <v/>
      </c>
      <c r="D48" s="4" t="str">
        <f>IFERROR(INDEX('4. Assignments'!$A$2:$A$201,MATCH(37,'4. Assignments'!$G$2:$G$201,0)),"")</f>
        <v/>
      </c>
      <c r="E48" s="4" t="str">
        <f>IF($B48="","",IFERROR(INDEX('2. App Roles'!$C$2:$C$61,MATCH($B48&amp;" | "&amp;$C48,'2. App Roles'!$E$2:$E$61,0)),"—"))</f>
        <v/>
      </c>
      <c r="F48" s="4" t="str">
        <f>IF($B48="","",IFERROR(INDEX('1. Applications'!$D$2:$D$31,MATCH($B48,'1. Applications'!$A$2:$A$31,0)),"—"))</f>
        <v/>
      </c>
    </row>
    <row r="49" spans="2:6" ht="20.25" customHeight="1">
      <c r="B49" s="4" t="str">
        <f>IFERROR(INDEX('4. Assignments'!$B$2:$B$201,MATCH(38,'4. Assignments'!$G$2:$G$201,0)),"")</f>
        <v/>
      </c>
      <c r="C49" s="4" t="str">
        <f>IFERROR(INDEX('4. Assignments'!$C$2:$C$201,MATCH(38,'4. Assignments'!$G$2:$G$201,0)),"")</f>
        <v/>
      </c>
      <c r="D49" s="4" t="str">
        <f>IFERROR(INDEX('4. Assignments'!$A$2:$A$201,MATCH(38,'4. Assignments'!$G$2:$G$201,0)),"")</f>
        <v/>
      </c>
      <c r="E49" s="4" t="str">
        <f>IF($B49="","",IFERROR(INDEX('2. App Roles'!$C$2:$C$61,MATCH($B49&amp;" | "&amp;$C49,'2. App Roles'!$E$2:$E$61,0)),"—"))</f>
        <v/>
      </c>
      <c r="F49" s="4" t="str">
        <f>IF($B49="","",IFERROR(INDEX('1. Applications'!$D$2:$D$31,MATCH($B49,'1. Applications'!$A$2:$A$31,0)),"—"))</f>
        <v/>
      </c>
    </row>
    <row r="50" spans="2:6" ht="20.25" customHeight="1">
      <c r="B50" s="4" t="str">
        <f>IFERROR(INDEX('4. Assignments'!$B$2:$B$201,MATCH(39,'4. Assignments'!$G$2:$G$201,0)),"")</f>
        <v/>
      </c>
      <c r="C50" s="4" t="str">
        <f>IFERROR(INDEX('4. Assignments'!$C$2:$C$201,MATCH(39,'4. Assignments'!$G$2:$G$201,0)),"")</f>
        <v/>
      </c>
      <c r="D50" s="4" t="str">
        <f>IFERROR(INDEX('4. Assignments'!$A$2:$A$201,MATCH(39,'4. Assignments'!$G$2:$G$201,0)),"")</f>
        <v/>
      </c>
      <c r="E50" s="4" t="str">
        <f>IF($B50="","",IFERROR(INDEX('2. App Roles'!$C$2:$C$61,MATCH($B50&amp;" | "&amp;$C50,'2. App Roles'!$E$2:$E$61,0)),"—"))</f>
        <v/>
      </c>
      <c r="F50" s="4" t="str">
        <f>IF($B50="","",IFERROR(INDEX('1. Applications'!$D$2:$D$31,MATCH($B50,'1. Applications'!$A$2:$A$31,0)),"—"))</f>
        <v/>
      </c>
    </row>
    <row r="51" spans="2:6" ht="20.25" customHeight="1">
      <c r="B51" s="4" t="str">
        <f>IFERROR(INDEX('4. Assignments'!$B$2:$B$201,MATCH(40,'4. Assignments'!$G$2:$G$201,0)),"")</f>
        <v/>
      </c>
      <c r="C51" s="4" t="str">
        <f>IFERROR(INDEX('4. Assignments'!$C$2:$C$201,MATCH(40,'4. Assignments'!$G$2:$G$201,0)),"")</f>
        <v/>
      </c>
      <c r="D51" s="4" t="str">
        <f>IFERROR(INDEX('4. Assignments'!$A$2:$A$201,MATCH(40,'4. Assignments'!$G$2:$G$201,0)),"")</f>
        <v/>
      </c>
      <c r="E51" s="4" t="str">
        <f>IF($B51="","",IFERROR(INDEX('2. App Roles'!$C$2:$C$61,MATCH($B51&amp;" | "&amp;$C51,'2. App Roles'!$E$2:$E$61,0)),"—"))</f>
        <v/>
      </c>
      <c r="F51" s="4" t="str">
        <f>IF($B51="","",IFERROR(INDEX('1. Applications'!$D$2:$D$31,MATCH($B51,'1. Applications'!$A$2:$A$31,0)),"—"))</f>
        <v/>
      </c>
    </row>
    <row r="52" spans="2:6" ht="20.25" customHeight="1">
      <c r="B52" s="4" t="str">
        <f>IFERROR(INDEX('4. Assignments'!$B$2:$B$201,MATCH(41,'4. Assignments'!$G$2:$G$201,0)),"")</f>
        <v/>
      </c>
      <c r="C52" s="4" t="str">
        <f>IFERROR(INDEX('4. Assignments'!$C$2:$C$201,MATCH(41,'4. Assignments'!$G$2:$G$201,0)),"")</f>
        <v/>
      </c>
      <c r="D52" s="4" t="str">
        <f>IFERROR(INDEX('4. Assignments'!$A$2:$A$201,MATCH(41,'4. Assignments'!$G$2:$G$201,0)),"")</f>
        <v/>
      </c>
      <c r="E52" s="4" t="str">
        <f>IF($B52="","",IFERROR(INDEX('2. App Roles'!$C$2:$C$61,MATCH($B52&amp;" | "&amp;$C52,'2. App Roles'!$E$2:$E$61,0)),"—"))</f>
        <v/>
      </c>
      <c r="F52" s="4" t="str">
        <f>IF($B52="","",IFERROR(INDEX('1. Applications'!$D$2:$D$31,MATCH($B52,'1. Applications'!$A$2:$A$31,0)),"—"))</f>
        <v/>
      </c>
    </row>
    <row r="53" spans="2:6" ht="20.25" customHeight="1">
      <c r="B53" s="4" t="str">
        <f>IFERROR(INDEX('4. Assignments'!$B$2:$B$201,MATCH(42,'4. Assignments'!$G$2:$G$201,0)),"")</f>
        <v/>
      </c>
      <c r="C53" s="4" t="str">
        <f>IFERROR(INDEX('4. Assignments'!$C$2:$C$201,MATCH(42,'4. Assignments'!$G$2:$G$201,0)),"")</f>
        <v/>
      </c>
      <c r="D53" s="4" t="str">
        <f>IFERROR(INDEX('4. Assignments'!$A$2:$A$201,MATCH(42,'4. Assignments'!$G$2:$G$201,0)),"")</f>
        <v/>
      </c>
      <c r="E53" s="4" t="str">
        <f>IF($B53="","",IFERROR(INDEX('2. App Roles'!$C$2:$C$61,MATCH($B53&amp;" | "&amp;$C53,'2. App Roles'!$E$2:$E$61,0)),"—"))</f>
        <v/>
      </c>
      <c r="F53" s="4" t="str">
        <f>IF($B53="","",IFERROR(INDEX('1. Applications'!$D$2:$D$31,MATCH($B53,'1. Applications'!$A$2:$A$31,0)),"—"))</f>
        <v/>
      </c>
    </row>
    <row r="54" spans="2:6" ht="20.25" customHeight="1">
      <c r="B54" s="4" t="str">
        <f>IFERROR(INDEX('4. Assignments'!$B$2:$B$201,MATCH(43,'4. Assignments'!$G$2:$G$201,0)),"")</f>
        <v/>
      </c>
      <c r="C54" s="4" t="str">
        <f>IFERROR(INDEX('4. Assignments'!$C$2:$C$201,MATCH(43,'4. Assignments'!$G$2:$G$201,0)),"")</f>
        <v/>
      </c>
      <c r="D54" s="4" t="str">
        <f>IFERROR(INDEX('4. Assignments'!$A$2:$A$201,MATCH(43,'4. Assignments'!$G$2:$G$201,0)),"")</f>
        <v/>
      </c>
      <c r="E54" s="4" t="str">
        <f>IF($B54="","",IFERROR(INDEX('2. App Roles'!$C$2:$C$61,MATCH($B54&amp;" | "&amp;$C54,'2. App Roles'!$E$2:$E$61,0)),"—"))</f>
        <v/>
      </c>
      <c r="F54" s="4" t="str">
        <f>IF($B54="","",IFERROR(INDEX('1. Applications'!$D$2:$D$31,MATCH($B54,'1. Applications'!$A$2:$A$31,0)),"—"))</f>
        <v/>
      </c>
    </row>
    <row r="55" spans="2:6" ht="20.25" customHeight="1">
      <c r="B55" s="4" t="str">
        <f>IFERROR(INDEX('4. Assignments'!$B$2:$B$201,MATCH(44,'4. Assignments'!$G$2:$G$201,0)),"")</f>
        <v/>
      </c>
      <c r="C55" s="4" t="str">
        <f>IFERROR(INDEX('4. Assignments'!$C$2:$C$201,MATCH(44,'4. Assignments'!$G$2:$G$201,0)),"")</f>
        <v/>
      </c>
      <c r="D55" s="4" t="str">
        <f>IFERROR(INDEX('4. Assignments'!$A$2:$A$201,MATCH(44,'4. Assignments'!$G$2:$G$201,0)),"")</f>
        <v/>
      </c>
      <c r="E55" s="4" t="str">
        <f>IF($B55="","",IFERROR(INDEX('2. App Roles'!$C$2:$C$61,MATCH($B55&amp;" | "&amp;$C55,'2. App Roles'!$E$2:$E$61,0)),"—"))</f>
        <v/>
      </c>
      <c r="F55" s="4" t="str">
        <f>IF($B55="","",IFERROR(INDEX('1. Applications'!$D$2:$D$31,MATCH($B55,'1. Applications'!$A$2:$A$31,0)),"—"))</f>
        <v/>
      </c>
    </row>
    <row r="56" spans="2:6" ht="20.25" customHeight="1">
      <c r="B56" s="4" t="str">
        <f>IFERROR(INDEX('4. Assignments'!$B$2:$B$201,MATCH(45,'4. Assignments'!$G$2:$G$201,0)),"")</f>
        <v/>
      </c>
      <c r="C56" s="4" t="str">
        <f>IFERROR(INDEX('4. Assignments'!$C$2:$C$201,MATCH(45,'4. Assignments'!$G$2:$G$201,0)),"")</f>
        <v/>
      </c>
      <c r="D56" s="4" t="str">
        <f>IFERROR(INDEX('4. Assignments'!$A$2:$A$201,MATCH(45,'4. Assignments'!$G$2:$G$201,0)),"")</f>
        <v/>
      </c>
      <c r="E56" s="4" t="str">
        <f>IF($B56="","",IFERROR(INDEX('2. App Roles'!$C$2:$C$61,MATCH($B56&amp;" | "&amp;$C56,'2. App Roles'!$E$2:$E$61,0)),"—"))</f>
        <v/>
      </c>
      <c r="F56" s="4" t="str">
        <f>IF($B56="","",IFERROR(INDEX('1. Applications'!$D$2:$D$31,MATCH($B56,'1. Applications'!$A$2:$A$31,0)),"—"))</f>
        <v/>
      </c>
    </row>
    <row r="57" spans="2:6" ht="20.25" customHeight="1">
      <c r="B57" s="4" t="str">
        <f>IFERROR(INDEX('4. Assignments'!$B$2:$B$201,MATCH(46,'4. Assignments'!$G$2:$G$201,0)),"")</f>
        <v/>
      </c>
      <c r="C57" s="4" t="str">
        <f>IFERROR(INDEX('4. Assignments'!$C$2:$C$201,MATCH(46,'4. Assignments'!$G$2:$G$201,0)),"")</f>
        <v/>
      </c>
      <c r="D57" s="4" t="str">
        <f>IFERROR(INDEX('4. Assignments'!$A$2:$A$201,MATCH(46,'4. Assignments'!$G$2:$G$201,0)),"")</f>
        <v/>
      </c>
      <c r="E57" s="4" t="str">
        <f>IF($B57="","",IFERROR(INDEX('2. App Roles'!$C$2:$C$61,MATCH($B57&amp;" | "&amp;$C57,'2. App Roles'!$E$2:$E$61,0)),"—"))</f>
        <v/>
      </c>
      <c r="F57" s="4" t="str">
        <f>IF($B57="","",IFERROR(INDEX('1. Applications'!$D$2:$D$31,MATCH($B57,'1. Applications'!$A$2:$A$31,0)),"—"))</f>
        <v/>
      </c>
    </row>
    <row r="58" spans="2:6" ht="20.25" customHeight="1">
      <c r="B58" s="4" t="str">
        <f>IFERROR(INDEX('4. Assignments'!$B$2:$B$201,MATCH(47,'4. Assignments'!$G$2:$G$201,0)),"")</f>
        <v/>
      </c>
      <c r="C58" s="4" t="str">
        <f>IFERROR(INDEX('4. Assignments'!$C$2:$C$201,MATCH(47,'4. Assignments'!$G$2:$G$201,0)),"")</f>
        <v/>
      </c>
      <c r="D58" s="4" t="str">
        <f>IFERROR(INDEX('4. Assignments'!$A$2:$A$201,MATCH(47,'4. Assignments'!$G$2:$G$201,0)),"")</f>
        <v/>
      </c>
      <c r="E58" s="4" t="str">
        <f>IF($B58="","",IFERROR(INDEX('2. App Roles'!$C$2:$C$61,MATCH($B58&amp;" | "&amp;$C58,'2. App Roles'!$E$2:$E$61,0)),"—"))</f>
        <v/>
      </c>
      <c r="F58" s="4" t="str">
        <f>IF($B58="","",IFERROR(INDEX('1. Applications'!$D$2:$D$31,MATCH($B58,'1. Applications'!$A$2:$A$31,0)),"—"))</f>
        <v/>
      </c>
    </row>
    <row r="59" spans="2:6" ht="20.25" customHeight="1">
      <c r="B59" s="4" t="str">
        <f>IFERROR(INDEX('4. Assignments'!$B$2:$B$201,MATCH(48,'4. Assignments'!$G$2:$G$201,0)),"")</f>
        <v/>
      </c>
      <c r="C59" s="4" t="str">
        <f>IFERROR(INDEX('4. Assignments'!$C$2:$C$201,MATCH(48,'4. Assignments'!$G$2:$G$201,0)),"")</f>
        <v/>
      </c>
      <c r="D59" s="4" t="str">
        <f>IFERROR(INDEX('4. Assignments'!$A$2:$A$201,MATCH(48,'4. Assignments'!$G$2:$G$201,0)),"")</f>
        <v/>
      </c>
      <c r="E59" s="4" t="str">
        <f>IF($B59="","",IFERROR(INDEX('2. App Roles'!$C$2:$C$61,MATCH($B59&amp;" | "&amp;$C59,'2. App Roles'!$E$2:$E$61,0)),"—"))</f>
        <v/>
      </c>
      <c r="F59" s="4" t="str">
        <f>IF($B59="","",IFERROR(INDEX('1. Applications'!$D$2:$D$31,MATCH($B59,'1. Applications'!$A$2:$A$31,0)),"—"))</f>
        <v/>
      </c>
    </row>
    <row r="60" spans="2:6" ht="20.25" customHeight="1">
      <c r="B60" s="4" t="str">
        <f>IFERROR(INDEX('4. Assignments'!$B$2:$B$201,MATCH(49,'4. Assignments'!$G$2:$G$201,0)),"")</f>
        <v/>
      </c>
      <c r="C60" s="4" t="str">
        <f>IFERROR(INDEX('4. Assignments'!$C$2:$C$201,MATCH(49,'4. Assignments'!$G$2:$G$201,0)),"")</f>
        <v/>
      </c>
      <c r="D60" s="4" t="str">
        <f>IFERROR(INDEX('4. Assignments'!$A$2:$A$201,MATCH(49,'4. Assignments'!$G$2:$G$201,0)),"")</f>
        <v/>
      </c>
      <c r="E60" s="4" t="str">
        <f>IF($B60="","",IFERROR(INDEX('2. App Roles'!$C$2:$C$61,MATCH($B60&amp;" | "&amp;$C60,'2. App Roles'!$E$2:$E$61,0)),"—"))</f>
        <v/>
      </c>
      <c r="F60" s="4" t="str">
        <f>IF($B60="","",IFERROR(INDEX('1. Applications'!$D$2:$D$31,MATCH($B60,'1. Applications'!$A$2:$A$31,0)),"—"))</f>
        <v/>
      </c>
    </row>
    <row r="61" spans="2:6" ht="20.25" customHeight="1">
      <c r="B61" s="4" t="str">
        <f>IFERROR(INDEX('4. Assignments'!$B$2:$B$201,MATCH(50,'4. Assignments'!$G$2:$G$201,0)),"")</f>
        <v/>
      </c>
      <c r="C61" s="4" t="str">
        <f>IFERROR(INDEX('4. Assignments'!$C$2:$C$201,MATCH(50,'4. Assignments'!$G$2:$G$201,0)),"")</f>
        <v/>
      </c>
      <c r="D61" s="4" t="str">
        <f>IFERROR(INDEX('4. Assignments'!$A$2:$A$201,MATCH(50,'4. Assignments'!$G$2:$G$201,0)),"")</f>
        <v/>
      </c>
      <c r="E61" s="4" t="str">
        <f>IF($B61="","",IFERROR(INDEX('2. App Roles'!$C$2:$C$61,MATCH($B61&amp;" | "&amp;$C61,'2. App Roles'!$E$2:$E$61,0)),"—"))</f>
        <v/>
      </c>
      <c r="F61" s="4" t="str">
        <f>IF($B61="","",IFERROR(INDEX('1. Applications'!$D$2:$D$31,MATCH($B61,'1. Applications'!$A$2:$A$31,0)),"—"))</f>
        <v/>
      </c>
    </row>
    <row r="62" spans="2:6" ht="20.25" customHeight="1">
      <c r="B62" s="4" t="str">
        <f>IFERROR(INDEX('4. Assignments'!$B$2:$B$201,MATCH(51,'4. Assignments'!$G$2:$G$201,0)),"")</f>
        <v/>
      </c>
      <c r="C62" s="4" t="str">
        <f>IFERROR(INDEX('4. Assignments'!$C$2:$C$201,MATCH(51,'4. Assignments'!$G$2:$G$201,0)),"")</f>
        <v/>
      </c>
      <c r="D62" s="4" t="str">
        <f>IFERROR(INDEX('4. Assignments'!$A$2:$A$201,MATCH(51,'4. Assignments'!$G$2:$G$201,0)),"")</f>
        <v/>
      </c>
      <c r="E62" s="4" t="str">
        <f>IF($B62="","",IFERROR(INDEX('2. App Roles'!$C$2:$C$61,MATCH($B62&amp;" | "&amp;$C62,'2. App Roles'!$E$2:$E$61,0)),"—"))</f>
        <v/>
      </c>
      <c r="F62" s="4" t="str">
        <f>IF($B62="","",IFERROR(INDEX('1. Applications'!$D$2:$D$31,MATCH($B62,'1. Applications'!$A$2:$A$31,0)),"—"))</f>
        <v/>
      </c>
    </row>
    <row r="63" spans="2:6" ht="20.25" customHeight="1">
      <c r="B63" s="4" t="str">
        <f>IFERROR(INDEX('4. Assignments'!$B$2:$B$201,MATCH(52,'4. Assignments'!$G$2:$G$201,0)),"")</f>
        <v/>
      </c>
      <c r="C63" s="4" t="str">
        <f>IFERROR(INDEX('4. Assignments'!$C$2:$C$201,MATCH(52,'4. Assignments'!$G$2:$G$201,0)),"")</f>
        <v/>
      </c>
      <c r="D63" s="4" t="str">
        <f>IFERROR(INDEX('4. Assignments'!$A$2:$A$201,MATCH(52,'4. Assignments'!$G$2:$G$201,0)),"")</f>
        <v/>
      </c>
      <c r="E63" s="4" t="str">
        <f>IF($B63="","",IFERROR(INDEX('2. App Roles'!$C$2:$C$61,MATCH($B63&amp;" | "&amp;$C63,'2. App Roles'!$E$2:$E$61,0)),"—"))</f>
        <v/>
      </c>
      <c r="F63" s="4" t="str">
        <f>IF($B63="","",IFERROR(INDEX('1. Applications'!$D$2:$D$31,MATCH($B63,'1. Applications'!$A$2:$A$31,0)),"—"))</f>
        <v/>
      </c>
    </row>
    <row r="64" spans="2:6" ht="20.25" customHeight="1">
      <c r="B64" s="4" t="str">
        <f>IFERROR(INDEX('4. Assignments'!$B$2:$B$201,MATCH(53,'4. Assignments'!$G$2:$G$201,0)),"")</f>
        <v/>
      </c>
      <c r="C64" s="4" t="str">
        <f>IFERROR(INDEX('4. Assignments'!$C$2:$C$201,MATCH(53,'4. Assignments'!$G$2:$G$201,0)),"")</f>
        <v/>
      </c>
      <c r="D64" s="4" t="str">
        <f>IFERROR(INDEX('4. Assignments'!$A$2:$A$201,MATCH(53,'4. Assignments'!$G$2:$G$201,0)),"")</f>
        <v/>
      </c>
      <c r="E64" s="4" t="str">
        <f>IF($B64="","",IFERROR(INDEX('2. App Roles'!$C$2:$C$61,MATCH($B64&amp;" | "&amp;$C64,'2. App Roles'!$E$2:$E$61,0)),"—"))</f>
        <v/>
      </c>
      <c r="F64" s="4" t="str">
        <f>IF($B64="","",IFERROR(INDEX('1. Applications'!$D$2:$D$31,MATCH($B64,'1. Applications'!$A$2:$A$31,0)),"—"))</f>
        <v/>
      </c>
    </row>
    <row r="65" spans="2:6" ht="20.25" customHeight="1">
      <c r="B65" s="4" t="str">
        <f>IFERROR(INDEX('4. Assignments'!$B$2:$B$201,MATCH(54,'4. Assignments'!$G$2:$G$201,0)),"")</f>
        <v/>
      </c>
      <c r="C65" s="4" t="str">
        <f>IFERROR(INDEX('4. Assignments'!$C$2:$C$201,MATCH(54,'4. Assignments'!$G$2:$G$201,0)),"")</f>
        <v/>
      </c>
      <c r="D65" s="4" t="str">
        <f>IFERROR(INDEX('4. Assignments'!$A$2:$A$201,MATCH(54,'4. Assignments'!$G$2:$G$201,0)),"")</f>
        <v/>
      </c>
      <c r="E65" s="4" t="str">
        <f>IF($B65="","",IFERROR(INDEX('2. App Roles'!$C$2:$C$61,MATCH($B65&amp;" | "&amp;$C65,'2. App Roles'!$E$2:$E$61,0)),"—"))</f>
        <v/>
      </c>
      <c r="F65" s="4" t="str">
        <f>IF($B65="","",IFERROR(INDEX('1. Applications'!$D$2:$D$31,MATCH($B65,'1. Applications'!$A$2:$A$31,0)),"—"))</f>
        <v/>
      </c>
    </row>
    <row r="66" spans="2:6" ht="20.25" customHeight="1">
      <c r="B66" s="4" t="str">
        <f>IFERROR(INDEX('4. Assignments'!$B$2:$B$201,MATCH(55,'4. Assignments'!$G$2:$G$201,0)),"")</f>
        <v/>
      </c>
      <c r="C66" s="4" t="str">
        <f>IFERROR(INDEX('4. Assignments'!$C$2:$C$201,MATCH(55,'4. Assignments'!$G$2:$G$201,0)),"")</f>
        <v/>
      </c>
      <c r="D66" s="4" t="str">
        <f>IFERROR(INDEX('4. Assignments'!$A$2:$A$201,MATCH(55,'4. Assignments'!$G$2:$G$201,0)),"")</f>
        <v/>
      </c>
      <c r="E66" s="4" t="str">
        <f>IF($B66="","",IFERROR(INDEX('2. App Roles'!$C$2:$C$61,MATCH($B66&amp;" | "&amp;$C66,'2. App Roles'!$E$2:$E$61,0)),"—"))</f>
        <v/>
      </c>
      <c r="F66" s="4" t="str">
        <f>IF($B66="","",IFERROR(INDEX('1. Applications'!$D$2:$D$31,MATCH($B66,'1. Applications'!$A$2:$A$31,0)),"—"))</f>
        <v/>
      </c>
    </row>
    <row r="67" spans="2:6" ht="20.25" customHeight="1">
      <c r="B67" s="4" t="str">
        <f>IFERROR(INDEX('4. Assignments'!$B$2:$B$201,MATCH(56,'4. Assignments'!$G$2:$G$201,0)),"")</f>
        <v/>
      </c>
      <c r="C67" s="4" t="str">
        <f>IFERROR(INDEX('4. Assignments'!$C$2:$C$201,MATCH(56,'4. Assignments'!$G$2:$G$201,0)),"")</f>
        <v/>
      </c>
      <c r="D67" s="4" t="str">
        <f>IFERROR(INDEX('4. Assignments'!$A$2:$A$201,MATCH(56,'4. Assignments'!$G$2:$G$201,0)),"")</f>
        <v/>
      </c>
      <c r="E67" s="4" t="str">
        <f>IF($B67="","",IFERROR(INDEX('2. App Roles'!$C$2:$C$61,MATCH($B67&amp;" | "&amp;$C67,'2. App Roles'!$E$2:$E$61,0)),"—"))</f>
        <v/>
      </c>
      <c r="F67" s="4" t="str">
        <f>IF($B67="","",IFERROR(INDEX('1. Applications'!$D$2:$D$31,MATCH($B67,'1. Applications'!$A$2:$A$31,0)),"—"))</f>
        <v/>
      </c>
    </row>
    <row r="68" spans="2:6" ht="20.25" customHeight="1">
      <c r="B68" s="4" t="str">
        <f>IFERROR(INDEX('4. Assignments'!$B$2:$B$201,MATCH(57,'4. Assignments'!$G$2:$G$201,0)),"")</f>
        <v/>
      </c>
      <c r="C68" s="4" t="str">
        <f>IFERROR(INDEX('4. Assignments'!$C$2:$C$201,MATCH(57,'4. Assignments'!$G$2:$G$201,0)),"")</f>
        <v/>
      </c>
      <c r="D68" s="4" t="str">
        <f>IFERROR(INDEX('4. Assignments'!$A$2:$A$201,MATCH(57,'4. Assignments'!$G$2:$G$201,0)),"")</f>
        <v/>
      </c>
      <c r="E68" s="4" t="str">
        <f>IF($B68="","",IFERROR(INDEX('2. App Roles'!$C$2:$C$61,MATCH($B68&amp;" | "&amp;$C68,'2. App Roles'!$E$2:$E$61,0)),"—"))</f>
        <v/>
      </c>
      <c r="F68" s="4" t="str">
        <f>IF($B68="","",IFERROR(INDEX('1. Applications'!$D$2:$D$31,MATCH($B68,'1. Applications'!$A$2:$A$31,0)),"—"))</f>
        <v/>
      </c>
    </row>
    <row r="69" spans="2:6" ht="20.25" customHeight="1">
      <c r="B69" s="4" t="str">
        <f>IFERROR(INDEX('4. Assignments'!$B$2:$B$201,MATCH(58,'4. Assignments'!$G$2:$G$201,0)),"")</f>
        <v/>
      </c>
      <c r="C69" s="4" t="str">
        <f>IFERROR(INDEX('4. Assignments'!$C$2:$C$201,MATCH(58,'4. Assignments'!$G$2:$G$201,0)),"")</f>
        <v/>
      </c>
      <c r="D69" s="4" t="str">
        <f>IFERROR(INDEX('4. Assignments'!$A$2:$A$201,MATCH(58,'4. Assignments'!$G$2:$G$201,0)),"")</f>
        <v/>
      </c>
      <c r="E69" s="4" t="str">
        <f>IF($B69="","",IFERROR(INDEX('2. App Roles'!$C$2:$C$61,MATCH($B69&amp;" | "&amp;$C69,'2. App Roles'!$E$2:$E$61,0)),"—"))</f>
        <v/>
      </c>
      <c r="F69" s="4" t="str">
        <f>IF($B69="","",IFERROR(INDEX('1. Applications'!$D$2:$D$31,MATCH($B69,'1. Applications'!$A$2:$A$31,0)),"—"))</f>
        <v/>
      </c>
    </row>
    <row r="70" spans="2:6" ht="20.25" customHeight="1">
      <c r="B70" s="4" t="str">
        <f>IFERROR(INDEX('4. Assignments'!$B$2:$B$201,MATCH(59,'4. Assignments'!$G$2:$G$201,0)),"")</f>
        <v/>
      </c>
      <c r="C70" s="4" t="str">
        <f>IFERROR(INDEX('4. Assignments'!$C$2:$C$201,MATCH(59,'4. Assignments'!$G$2:$G$201,0)),"")</f>
        <v/>
      </c>
      <c r="D70" s="4" t="str">
        <f>IFERROR(INDEX('4. Assignments'!$A$2:$A$201,MATCH(59,'4. Assignments'!$G$2:$G$201,0)),"")</f>
        <v/>
      </c>
      <c r="E70" s="4" t="str">
        <f>IF($B70="","",IFERROR(INDEX('2. App Roles'!$C$2:$C$61,MATCH($B70&amp;" | "&amp;$C70,'2. App Roles'!$E$2:$E$61,0)),"—"))</f>
        <v/>
      </c>
      <c r="F70" s="4" t="str">
        <f>IF($B70="","",IFERROR(INDEX('1. Applications'!$D$2:$D$31,MATCH($B70,'1. Applications'!$A$2:$A$31,0)),"—"))</f>
        <v/>
      </c>
    </row>
    <row r="71" spans="2:6" ht="20.25" customHeight="1">
      <c r="B71" s="4" t="str">
        <f>IFERROR(INDEX('4. Assignments'!$B$2:$B$201,MATCH(60,'4. Assignments'!$G$2:$G$201,0)),"")</f>
        <v/>
      </c>
      <c r="C71" s="4" t="str">
        <f>IFERROR(INDEX('4. Assignments'!$C$2:$C$201,MATCH(60,'4. Assignments'!$G$2:$G$201,0)),"")</f>
        <v/>
      </c>
      <c r="D71" s="4" t="str">
        <f>IFERROR(INDEX('4. Assignments'!$A$2:$A$201,MATCH(60,'4. Assignments'!$G$2:$G$201,0)),"")</f>
        <v/>
      </c>
      <c r="E71" s="4" t="str">
        <f>IF($B71="","",IFERROR(INDEX('2. App Roles'!$C$2:$C$61,MATCH($B71&amp;" | "&amp;$C71,'2. App Roles'!$E$2:$E$61,0)),"—"))</f>
        <v/>
      </c>
      <c r="F71" s="4" t="str">
        <f>IF($B71="","",IFERROR(INDEX('1. Applications'!$D$2:$D$31,MATCH($B71,'1. Applications'!$A$2:$A$31,0)),"—"))</f>
        <v/>
      </c>
    </row>
    <row r="74" spans="2:6" ht="20.25" customHeight="1">
      <c r="B74" s="5" t="s">
        <v>133</v>
      </c>
      <c r="C74" s="28"/>
      <c r="D74" s="28"/>
      <c r="E74" s="20" t="s">
        <v>134</v>
      </c>
      <c r="F74" s="1"/>
    </row>
    <row r="76" spans="2:6" ht="16.5" customHeight="1">
      <c r="B76" s="21" t="s">
        <v>135</v>
      </c>
    </row>
  </sheetData>
  <mergeCells count="2">
    <mergeCell ref="C6:E6"/>
    <mergeCell ref="C74:D74"/>
  </mergeCells>
  <conditionalFormatting sqref="B12:F71">
    <cfRule type="expression" dxfId="1" priority="2">
      <formula>AND($B12&lt;&gt;"",MOD(ROW(),2)=0)</formula>
    </cfRule>
    <cfRule type="expression" dxfId="0" priority="3">
      <formula>$B12&lt;&gt;""</formula>
    </cfRule>
  </conditionalFormatting>
  <pageMargins left="0.75" right="0.75" top="1" bottom="1" header="0.511811023622047" footer="0.511811023622047"/>
  <pageSetup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0000000}">
          <x14:formula1>
            <xm:f>'3. Access Models'!$A$2:$A$16</xm:f>
          </x14:formula1>
          <x14:formula2>
            <xm:f>0</xm:f>
          </x14:formula2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2026-08-31T16:54:27Z</dcterms:created>
  <dcterms:modified xsi:type="dcterms:W3CDTF">2026-09-11T17:57:43Z</dcterms:modified>
  <cp:category/>
  <cp:contentStatus/>
</cp:coreProperties>
</file>